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7950" tabRatio="512" activeTab="1"/>
  </bookViews>
  <sheets>
    <sheet name="prihodi" sheetId="1" r:id="rId1"/>
    <sheet name="rashodi" sheetId="2" r:id="rId2"/>
    <sheet name="Sheet3" sheetId="3" r:id="rId3"/>
    <sheet name="MZ" sheetId="4" r:id="rId4"/>
    <sheet name="Sheet1" sheetId="5" r:id="rId5"/>
  </sheets>
  <definedNames>
    <definedName name="bbb" localSheetId="2">'Sheet3'!$2:$2</definedName>
    <definedName name="_xlnm.Print_Area" localSheetId="1">'rashodi'!$A$3:$L$2081</definedName>
    <definedName name="_xlnm.Print_Titles" localSheetId="0">'prihodi'!$4:$4</definedName>
    <definedName name="_xlnm.Print_Titles" localSheetId="1">'rashodi'!$3:$3</definedName>
    <definedName name="ц83">'rashodi'!$F$2083</definedName>
  </definedNames>
  <calcPr fullCalcOnLoad="1"/>
</workbook>
</file>

<file path=xl/sharedStrings.xml><?xml version="1.0" encoding="utf-8"?>
<sst xmlns="http://schemas.openxmlformats.org/spreadsheetml/2006/main" count="2890" uniqueCount="1337">
  <si>
    <t>Капитални добровољни трансфери од физичких и правних лица</t>
  </si>
  <si>
    <t xml:space="preserve">Мешовити и неодређени приходи </t>
  </si>
  <si>
    <t>12.1</t>
  </si>
  <si>
    <t>12.1.1</t>
  </si>
  <si>
    <t>Мешовити и неодређени приходи у корист нивоа општина</t>
  </si>
  <si>
    <t>12.1.1.1</t>
  </si>
  <si>
    <t>Остали приходи у корист нивоа општина</t>
  </si>
  <si>
    <t>Меморандумске ставке за рефундацију расхода</t>
  </si>
  <si>
    <t>13.1</t>
  </si>
  <si>
    <t>14</t>
  </si>
  <si>
    <t>Меморандумске ставке за рефунд. расхода из претходне године</t>
  </si>
  <si>
    <t>14.1</t>
  </si>
  <si>
    <t xml:space="preserve"> КЛАСА 7 - укупно:</t>
  </si>
  <si>
    <r>
      <t xml:space="preserve">класа  </t>
    </r>
    <r>
      <rPr>
        <b/>
        <sz val="10"/>
        <rFont val="Arial"/>
        <family val="2"/>
      </rPr>
      <t>3  ИЗВОРИ КАПИТАЛА, УТВРЂИВАЊЕ РЕЗУЛТАТА ПОСЛОВАЊА И ВАНБИЛАНС. ЕВИДЕНЦИЈА</t>
    </r>
  </si>
  <si>
    <t>15</t>
  </si>
  <si>
    <t>Капитал</t>
  </si>
  <si>
    <t>Пренета неутрошена средства из ранијих година</t>
  </si>
  <si>
    <t>Пренета неутрошена средства за посебне намене</t>
  </si>
  <si>
    <t>...стална буџетска резерва</t>
  </si>
  <si>
    <t>...Програм заштите, уређења и коришћења пољопр.земљишта</t>
  </si>
  <si>
    <t>...Програм унапређења безбедности саобраћаја</t>
  </si>
  <si>
    <t>...Очистимо Србију</t>
  </si>
  <si>
    <t>...Помоћ избеглим и расељеним лицима</t>
  </si>
  <si>
    <t>...општински самодоприниос</t>
  </si>
  <si>
    <t>......ост</t>
  </si>
  <si>
    <t>ukupno iz 2012,</t>
  </si>
  <si>
    <t>Пренета неутрошена средства од приватизације</t>
  </si>
  <si>
    <t>Пренета неутрошена средства за стамбену изградњу</t>
  </si>
  <si>
    <t xml:space="preserve">Утврђивање резултата пословања </t>
  </si>
  <si>
    <t>Вишак или мањак прихода и примања</t>
  </si>
  <si>
    <t>Вишак прихода и примања - суфицит</t>
  </si>
  <si>
    <t xml:space="preserve"> КЛАСА 3 - укупно:</t>
  </si>
  <si>
    <r>
      <t xml:space="preserve">класа  </t>
    </r>
    <r>
      <rPr>
        <b/>
        <sz val="10"/>
        <rFont val="Arial"/>
        <family val="2"/>
      </rPr>
      <t>8  ПРИМАЊА ОД ПРОДАЈЕ НЕФИНАНСИЈСКЕ ИМОВИНЕ</t>
    </r>
  </si>
  <si>
    <t>Примања од продаје покретне имовине</t>
  </si>
  <si>
    <t>Примања од продаје покретних ствари у корист нивоа општина</t>
  </si>
  <si>
    <t xml:space="preserve"> КЛАСА 8 - укупно:</t>
  </si>
  <si>
    <r>
      <t xml:space="preserve">класа  </t>
    </r>
    <r>
      <rPr>
        <b/>
        <sz val="10"/>
        <rFont val="Arial"/>
        <family val="2"/>
      </rPr>
      <t>9  ПРИМАЊА ОД ЗАДУЖИВАЊА И ПРОДАЈЕ ФИНАНСИЈСКЕ ИМОВИНЕ</t>
    </r>
  </si>
  <si>
    <t>Примања од домаћих задуживања</t>
  </si>
  <si>
    <t>17.1</t>
  </si>
  <si>
    <t>Примања од задуживања од пословних банака у земљи</t>
  </si>
  <si>
    <t>17.1.1</t>
  </si>
  <si>
    <t>Примања од задуживања од пословних банака у земљи у корист нивоа општина</t>
  </si>
  <si>
    <t>Примања од продаје домаће финансијске имовине</t>
  </si>
  <si>
    <t>18.1</t>
  </si>
  <si>
    <t>Примања од продаје домаћих акција и осталог капитала</t>
  </si>
  <si>
    <t>18.1.1</t>
  </si>
  <si>
    <t>Примања од продаје домаћих акција и осталог капитала у корист нивоа општина</t>
  </si>
  <si>
    <t xml:space="preserve"> КЛАСА 9 - укупно:</t>
  </si>
  <si>
    <t>Б У Џ Е Т С К И     П Р И Х О Д И  -  у к у п н о</t>
  </si>
  <si>
    <t>О С Т А Л А   П Р И М А Њ А    Б У Џ Е Т С К И Х     К О Р И С Н И К А</t>
  </si>
  <si>
    <t>корисник     -извор прихода</t>
  </si>
  <si>
    <t>Изборна комисија</t>
  </si>
  <si>
    <t xml:space="preserve">  07 - донације од осталих нивоа власти</t>
  </si>
  <si>
    <t>Стална буџетска резерва</t>
  </si>
  <si>
    <t xml:space="preserve">  04 - сопствени приходи:</t>
  </si>
  <si>
    <t xml:space="preserve">            - пренета неутрошена средства сталне буџетске резерве</t>
  </si>
  <si>
    <t>Фонд за фин. подршку успешним ученицима и студентима</t>
  </si>
  <si>
    <t xml:space="preserve">  12 - примања од отплате датих кредита</t>
  </si>
  <si>
    <t>Фонд за борбу против болести зависности</t>
  </si>
  <si>
    <t xml:space="preserve">            - пренета средства из претходне године</t>
  </si>
  <si>
    <t xml:space="preserve">  06 - донације од међународних организација</t>
  </si>
  <si>
    <t xml:space="preserve">  08 - донације од невладиних организација и појединаца</t>
  </si>
  <si>
    <t>Фонд за развој пољопривреде</t>
  </si>
  <si>
    <t>19.1</t>
  </si>
  <si>
    <t xml:space="preserve">            - приходи од Министарства пољопривреде шум. и  водопривр.</t>
  </si>
  <si>
    <t>Дечји вртић</t>
  </si>
  <si>
    <t>20</t>
  </si>
  <si>
    <t>04  Сопствени приходи:</t>
  </si>
  <si>
    <t>20.1</t>
  </si>
  <si>
    <t>20.2</t>
  </si>
  <si>
    <t xml:space="preserve">            - приходи од продаје тендерске документације</t>
  </si>
  <si>
    <t xml:space="preserve">             -остали сопствени приходи</t>
  </si>
  <si>
    <t>Породиљско боловање</t>
  </si>
  <si>
    <t>Накнада трошкова за запослене</t>
  </si>
  <si>
    <t xml:space="preserve">             -мешовити и неодређени приходи</t>
  </si>
  <si>
    <t xml:space="preserve">             -меморандумске ставке за рефундацију расхода</t>
  </si>
  <si>
    <t>21</t>
  </si>
  <si>
    <t>07  Донације од осталих нивоа власти</t>
  </si>
  <si>
    <t>21.1</t>
  </si>
  <si>
    <t xml:space="preserve">             -приходи од Министарства за припремни предшколски програм</t>
  </si>
  <si>
    <t>21.2</t>
  </si>
  <si>
    <t xml:space="preserve">             -приходи од рефундација боловања и породиљског одсуства</t>
  </si>
  <si>
    <t>22</t>
  </si>
  <si>
    <t>08  Донације од невладиних организација и појединаца</t>
  </si>
  <si>
    <t>23</t>
  </si>
  <si>
    <t>13  Нераспоређени вишак прихода из ранијих година:</t>
  </si>
  <si>
    <t>Дечји вртић:  укупно</t>
  </si>
  <si>
    <t>Народна библиотека</t>
  </si>
  <si>
    <t>24</t>
  </si>
  <si>
    <t xml:space="preserve">             -приходи од чланарине библиотеке</t>
  </si>
  <si>
    <t xml:space="preserve">             -приходи од продаје биоскопских улазница</t>
  </si>
  <si>
    <t xml:space="preserve">             -приходи од продаје позоришних карата</t>
  </si>
  <si>
    <t xml:space="preserve">             -добровољни трансфери од физичких и правних лица</t>
  </si>
  <si>
    <t>25</t>
  </si>
  <si>
    <t>26</t>
  </si>
  <si>
    <t>27</t>
  </si>
  <si>
    <t>Народна библиотека:  укупно</t>
  </si>
  <si>
    <t>ЈП Дирекција за изградњу</t>
  </si>
  <si>
    <t>28</t>
  </si>
  <si>
    <t xml:space="preserve">            - приходи од накнаде за прикључке за воду</t>
  </si>
  <si>
    <t xml:space="preserve">            - приходи од учешћа грађана за воду и канализацију</t>
  </si>
  <si>
    <t xml:space="preserve">            - приходи од грађана за урбанистичке пројекте</t>
  </si>
  <si>
    <t xml:space="preserve">            - приходи спортске хале</t>
  </si>
  <si>
    <t xml:space="preserve">            - приходи од издавања земљишта у закуп</t>
  </si>
  <si>
    <t xml:space="preserve">            - приходи од уплате грађана за прикључке на канализацију</t>
  </si>
  <si>
    <t xml:space="preserve">            - приходи од НСЗ за јавне радове</t>
  </si>
  <si>
    <t xml:space="preserve">            - приходи од продаје земљишта</t>
  </si>
  <si>
    <t xml:space="preserve">            - приходи од накнаде за уређење грађевинског земљишта</t>
  </si>
  <si>
    <t>29</t>
  </si>
  <si>
    <t xml:space="preserve">            - приходи од Министарства пољопр. шум. и  водопривреде</t>
  </si>
  <si>
    <t xml:space="preserve">            - приходи од Дирекције за спорт РС</t>
  </si>
  <si>
    <t xml:space="preserve">            - приходи од Министарства за жив. сред. и просторно план.</t>
  </si>
  <si>
    <t>30</t>
  </si>
  <si>
    <t>ЈП Дирекција за изградњу:  укупно</t>
  </si>
  <si>
    <t>Туристичка организација Ариље</t>
  </si>
  <si>
    <t xml:space="preserve">             -приходи од смештаја туриста у сеоском туризму</t>
  </si>
  <si>
    <t xml:space="preserve">             -приходи од продаје сувенира</t>
  </si>
  <si>
    <t xml:space="preserve">             -приходи од рентирања опреме</t>
  </si>
  <si>
    <t xml:space="preserve">             -приходи од услуга водичке службе</t>
  </si>
  <si>
    <t xml:space="preserve">          -приходи од продаје промо материјала</t>
  </si>
  <si>
    <t>Туристичка организација Ариље: укупно</t>
  </si>
  <si>
    <t>О С Т А Л А   П Р И М А Њ А  -  у к у п н о</t>
  </si>
  <si>
    <t>П Р И Х О Д И    и    П Р И М А Њ А - укупно:</t>
  </si>
  <si>
    <t>укупна
средства</t>
  </si>
  <si>
    <t>11</t>
  </si>
  <si>
    <t>функција 111:   извршни и законодавни органи</t>
  </si>
  <si>
    <t>Плате, додаци и накнаде запослених</t>
  </si>
  <si>
    <t>Социјални доприноси на терет послодавца</t>
  </si>
  <si>
    <t>Допринос за пензијско и инвалидско осигурање</t>
  </si>
  <si>
    <t>2.2</t>
  </si>
  <si>
    <t>Допринос за здравствено осигурање</t>
  </si>
  <si>
    <t>2.3</t>
  </si>
  <si>
    <t>Допринос за незапосленост</t>
  </si>
  <si>
    <t>3</t>
  </si>
  <si>
    <t xml:space="preserve">Социјална давања запосленима </t>
  </si>
  <si>
    <t>Отпремнине и помоћи</t>
  </si>
  <si>
    <t>Помоћ у медиц. лечењу запосл.  или чланова уже породице и др. помоћи</t>
  </si>
  <si>
    <t>Награде запосленима и остали посебни расходи</t>
  </si>
  <si>
    <t>5</t>
  </si>
  <si>
    <t>Стални трошкови</t>
  </si>
  <si>
    <t xml:space="preserve">Услуге комуникација </t>
  </si>
  <si>
    <t>6</t>
  </si>
  <si>
    <t>Трошкови путовања</t>
  </si>
  <si>
    <t>Трошкови службених путовања у земљи</t>
  </si>
  <si>
    <t>Трошкови службених путовања у иностранство</t>
  </si>
  <si>
    <t>7</t>
  </si>
  <si>
    <t>Услуге по уговору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</si>
  <si>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</si>
  <si>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</si>
  <si>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</si>
  <si>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</si>
  <si>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</si>
  <si>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Остале стучне услуге</t>
  </si>
  <si>
    <t>Услуге за домаћинство и угоститељство</t>
  </si>
  <si>
    <t>Репрезентација</t>
  </si>
  <si>
    <t>Поклони</t>
  </si>
  <si>
    <t>Остале опште услуге</t>
  </si>
  <si>
    <t>8</t>
  </si>
  <si>
    <t>Специјализоване услуге</t>
  </si>
  <si>
    <t>Услуге образовања, културе и спорта</t>
  </si>
  <si>
    <t>АРЛЕММ</t>
  </si>
  <si>
    <t>Услуге очувања животне средине, науке и геодетске услуге</t>
  </si>
  <si>
    <t>Комисија за очување животне средине</t>
  </si>
  <si>
    <t>Остале специјализоване услуге</t>
  </si>
  <si>
    <t>9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</si>
  <si>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</si>
  <si>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</si>
  <si>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</si>
  <si>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</si>
  <si>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одржавање хигијене и угоститељство</t>
  </si>
  <si>
    <t>Материјали за посебне намене</t>
  </si>
  <si>
    <t>10</t>
  </si>
  <si>
    <t>Накнаде за социјалну заштиту из буџета</t>
  </si>
  <si>
    <t>Остале накнаде из буџета</t>
  </si>
  <si>
    <t xml:space="preserve">Једнократна помоћ                              </t>
  </si>
  <si>
    <t>Порези, обавезне таксе и казне</t>
  </si>
  <si>
    <t>Обавезне таксе</t>
  </si>
  <si>
    <t>Новчане казне</t>
  </si>
  <si>
    <t>Накнада штете за повреде или штету нанету од стране држ. органа</t>
  </si>
  <si>
    <t>функција 111:   укупно</t>
  </si>
  <si>
    <t>извори финансирања за функцију 111:</t>
  </si>
  <si>
    <t>извори финансирања за функцију 111:   укупно</t>
  </si>
  <si>
    <r>
      <t xml:space="preserve">раздео 1:  </t>
    </r>
    <r>
      <rPr>
        <sz val="12"/>
        <rFont val="Arial"/>
        <family val="2"/>
      </rPr>
      <t>укупно</t>
    </r>
  </si>
  <si>
    <r>
      <t xml:space="preserve">раздео 2:  </t>
    </r>
    <r>
      <rPr>
        <sz val="12"/>
        <rFont val="Arial"/>
        <family val="2"/>
      </rPr>
      <t>Општинско веће,  Председник општине</t>
    </r>
  </si>
  <si>
    <t>12</t>
  </si>
  <si>
    <t>13</t>
  </si>
  <si>
    <t>Исплата накнада за време одсуствовања с посла на терет фондова</t>
  </si>
  <si>
    <t>Накнаде трошкова за запослене</t>
  </si>
  <si>
    <t>17</t>
  </si>
  <si>
    <t>18</t>
  </si>
  <si>
    <t>Остали трошкови транспорта</t>
  </si>
  <si>
    <t>19</t>
  </si>
  <si>
    <t>Материјали за образовање, културу и спорт</t>
  </si>
  <si>
    <t>Субвенције приватним предузећима</t>
  </si>
  <si>
    <t>Текуће субвенције приватним предузећима</t>
  </si>
  <si>
    <t>Накнаде из буџета у случају смрти</t>
  </si>
  <si>
    <t xml:space="preserve">Једнократна помоћ                                 </t>
  </si>
  <si>
    <t>Донације невладиним организацијама</t>
  </si>
  <si>
    <t>Донације непрофитним организацијама које пружају помоћ домаћинствима</t>
  </si>
  <si>
    <t>Донације Црвеном крсту Србије</t>
  </si>
  <si>
    <t>Донације осталим непрофитним институцијама</t>
  </si>
  <si>
    <t>Донације етничким заједницама и мањинама</t>
  </si>
  <si>
    <t>Друштво  Ром</t>
  </si>
  <si>
    <t>Друштво  Ром Чачак - организација Ариље</t>
  </si>
  <si>
    <t>Донације верским заједницама</t>
  </si>
  <si>
    <t>Верске заједнице</t>
  </si>
  <si>
    <t>Донације осталим удружењима грађана</t>
  </si>
  <si>
    <t>Друштво за помоћ лицима са посебним потребама Импулс</t>
  </si>
  <si>
    <t>Међуопштинска организација слепих</t>
  </si>
  <si>
    <t>Организација Савеза глувих и наглувих</t>
  </si>
  <si>
    <t>Удружење параплегичара и квадриплегичара</t>
  </si>
  <si>
    <t>Удружење дистрофичара</t>
  </si>
  <si>
    <t>Удружење мултипле склерозе</t>
  </si>
  <si>
    <t>Борачке организације</t>
  </si>
  <si>
    <t>Савез потомака ратника 1912-1918</t>
  </si>
  <si>
    <t>Друштво ариљских уметника</t>
  </si>
  <si>
    <t>Завичајно друштво Ариљаца и пријатеља Ариља</t>
  </si>
  <si>
    <r>
      <t xml:space="preserve">раздео 2:  </t>
    </r>
    <r>
      <rPr>
        <sz val="12"/>
        <rFont val="Arial"/>
        <family val="2"/>
      </rPr>
      <t>укупно</t>
    </r>
  </si>
  <si>
    <r>
      <t xml:space="preserve">раздео 3: </t>
    </r>
    <r>
      <rPr>
        <sz val="12"/>
        <rFont val="Arial"/>
        <family val="2"/>
      </rPr>
      <t xml:space="preserve"> Општинско јавно правобранилаштво</t>
    </r>
  </si>
  <si>
    <t>функција 160:   опште јавне услуге некласификоване на другом месту</t>
  </si>
  <si>
    <t>31</t>
  </si>
  <si>
    <t xml:space="preserve">Материјали за саобраћај </t>
  </si>
  <si>
    <t>функција 160:   укупно</t>
  </si>
  <si>
    <r>
      <t xml:space="preserve">раздео 3: </t>
    </r>
    <r>
      <rPr>
        <sz val="12"/>
        <rFont val="Arial"/>
        <family val="2"/>
      </rPr>
      <t xml:space="preserve"> укупно</t>
    </r>
  </si>
  <si>
    <r>
      <t xml:space="preserve">раздео 4:  </t>
    </r>
    <r>
      <rPr>
        <sz val="12"/>
        <rFont val="Arial"/>
        <family val="2"/>
      </rPr>
      <t>Општинска управа</t>
    </r>
  </si>
  <si>
    <r>
      <t xml:space="preserve">глава 4.1:  </t>
    </r>
    <r>
      <rPr>
        <sz val="12"/>
        <rFont val="Arial"/>
        <family val="2"/>
      </rPr>
      <t>Општинска управа</t>
    </r>
  </si>
  <si>
    <t>функција 040:   породица и деца</t>
  </si>
  <si>
    <t>32</t>
  </si>
  <si>
    <t>Накнаде из буџета за децу и породицу</t>
  </si>
  <si>
    <t>функција 040:   укупно</t>
  </si>
  <si>
    <t>извори финансирања за функцију 040:</t>
  </si>
  <si>
    <t>извори финансирања за функцију 040:   укупно</t>
  </si>
  <si>
    <t>131</t>
  </si>
  <si>
    <t>функција 130:   опште услуге</t>
  </si>
  <si>
    <t xml:space="preserve">Општинска управа                                                          </t>
  </si>
  <si>
    <t>34</t>
  </si>
  <si>
    <t>35</t>
  </si>
  <si>
    <t>Накнаде у натури</t>
  </si>
  <si>
    <t>36</t>
  </si>
  <si>
    <t>37</t>
  </si>
  <si>
    <t>38</t>
  </si>
  <si>
    <t>Награде</t>
  </si>
  <si>
    <t>Накнаде члановима ... комисија</t>
  </si>
  <si>
    <t>39</t>
  </si>
  <si>
    <t>Трошкови платног промета и банкарских услуга</t>
  </si>
  <si>
    <t>Енергетске услуге</t>
  </si>
  <si>
    <t>Комуналне услуге</t>
  </si>
  <si>
    <t>Трошкови осигурања</t>
  </si>
  <si>
    <t>Остали трошкови</t>
  </si>
  <si>
    <t>40</t>
  </si>
  <si>
    <t>Трошкови путовања у оквиру редовног рада</t>
  </si>
  <si>
    <t>41</t>
  </si>
  <si>
    <t>42</t>
  </si>
  <si>
    <t>Медицинске услуге</t>
  </si>
  <si>
    <t>Услуге очувања жив.средине, науке и геодетске услуге</t>
  </si>
  <si>
    <t>43</t>
  </si>
  <si>
    <t>Текуће поправке и одржавање</t>
  </si>
  <si>
    <t>Текуће поправке и одржавање зграда и објеката</t>
  </si>
  <si>
    <t>Текуће поправке и одржавање опреме</t>
  </si>
  <si>
    <t>Текуће поправке и одржавање опреме за саобраћај</t>
  </si>
  <si>
    <t xml:space="preserve">Текуће поправке и одржавање административне опреме </t>
  </si>
  <si>
    <t>44</t>
  </si>
  <si>
    <t>Материјали за одржавање хигијене</t>
  </si>
  <si>
    <t>Материјали за угоститељство</t>
  </si>
  <si>
    <t>46</t>
  </si>
  <si>
    <t>Остали порези</t>
  </si>
  <si>
    <t>47</t>
  </si>
  <si>
    <t>Новчане казне и пенали по решењу судова</t>
  </si>
  <si>
    <t>48</t>
  </si>
  <si>
    <t>Зграде и грађевински објекти</t>
  </si>
  <si>
    <t>Куповина зграда и објеката</t>
  </si>
  <si>
    <t>Пројектно планирање</t>
  </si>
  <si>
    <t>49</t>
  </si>
  <si>
    <t>Машине и опрема</t>
  </si>
  <si>
    <t>Опрема за саобраћај</t>
  </si>
  <si>
    <t>Аутомобили</t>
  </si>
  <si>
    <t>Административна опрема</t>
  </si>
  <si>
    <t>50</t>
  </si>
  <si>
    <t>Остале некретнине и опрема</t>
  </si>
  <si>
    <t>функција 130:   укупно</t>
  </si>
  <si>
    <t>извори финансирања за функцију 130:</t>
  </si>
  <si>
    <t>извори финансирања за функцију 130:   укупно</t>
  </si>
  <si>
    <t>132</t>
  </si>
  <si>
    <t>51</t>
  </si>
  <si>
    <t>52</t>
  </si>
  <si>
    <t xml:space="preserve">Услуге очувања жив.средине, науке и геодетске услуге </t>
  </si>
  <si>
    <t xml:space="preserve">Услуге очувања животне средине  </t>
  </si>
  <si>
    <t>Геодетске услуге</t>
  </si>
  <si>
    <t>Стална конференција градова и општина</t>
  </si>
  <si>
    <t>Национална алијанса за ЛЕР (NALED)</t>
  </si>
  <si>
    <t>53</t>
  </si>
  <si>
    <t>Донације политичким странкама</t>
  </si>
  <si>
    <t xml:space="preserve">  - финансирање редовног рада политичких странака</t>
  </si>
  <si>
    <t xml:space="preserve">  - закуп простора</t>
  </si>
  <si>
    <t xml:space="preserve">  - финансирање трошкова изборне кампање</t>
  </si>
  <si>
    <t>54</t>
  </si>
  <si>
    <t>55</t>
  </si>
  <si>
    <t>56</t>
  </si>
  <si>
    <t>Накнада штете за повреде или штету насталу услед елемент...</t>
  </si>
  <si>
    <t>Накнада штете за повреде или штету насталу услед елемент.непогода</t>
  </si>
  <si>
    <t>Накнада штете од дивљачи</t>
  </si>
  <si>
    <t>Накнада штете за повреде или штету нанету од државних органа</t>
  </si>
  <si>
    <t>57</t>
  </si>
  <si>
    <t>Средства резерве</t>
  </si>
  <si>
    <t>Стална резерва</t>
  </si>
  <si>
    <t>Текућа резерва</t>
  </si>
  <si>
    <t>извори финансирања за функцију 160:</t>
  </si>
  <si>
    <t>извори финансирања за функцију 160:   укупно</t>
  </si>
  <si>
    <t>134</t>
  </si>
  <si>
    <t>функција 170:   трансакције јавног дуга</t>
  </si>
  <si>
    <t>58</t>
  </si>
  <si>
    <t>Отплата домаћих камата</t>
  </si>
  <si>
    <t>Отплата камата осталим нивоима власти</t>
  </si>
  <si>
    <t>61a</t>
  </si>
  <si>
    <t>Текуће субвенције за пољопривреду</t>
  </si>
  <si>
    <t>76а</t>
  </si>
  <si>
    <t>Доприноси за пензијско и инвалидско осигурање</t>
  </si>
  <si>
    <t>Услуге комуникације</t>
  </si>
  <si>
    <t>Трошкови службеног путовања</t>
  </si>
  <si>
    <t>Трошкови службеног путовања у иностранству</t>
  </si>
  <si>
    <t>Услуге рекламе и пропаганде</t>
  </si>
  <si>
    <t>55a</t>
  </si>
  <si>
    <t xml:space="preserve">Самодоприноси - Гривска                                                                        10 </t>
  </si>
  <si>
    <t>Самодоприноси - МЗ Радобуђа                                                                17</t>
  </si>
  <si>
    <t>Медицинска опрема</t>
  </si>
  <si>
    <t>Месне заједнице                                                                    15</t>
  </si>
  <si>
    <t>Aдминистративне услуге</t>
  </si>
  <si>
    <t>Отплата камата домаћим пословним банкама</t>
  </si>
  <si>
    <t>Пратећи трошкови задуживања</t>
  </si>
  <si>
    <t>Таксе које проистичу из задуживања</t>
  </si>
  <si>
    <t>60</t>
  </si>
  <si>
    <t>Отплата главнице домаћим кредиторима</t>
  </si>
  <si>
    <t>Отплата главнице осталим нивоима власти</t>
  </si>
  <si>
    <t>Отплата главнице домаћим пословним банкама</t>
  </si>
  <si>
    <t>функција 170:   укупно</t>
  </si>
  <si>
    <t>извори финансирања за функцију 170:</t>
  </si>
  <si>
    <t>извори финансирања за функцију 170:   укупно</t>
  </si>
  <si>
    <t>135</t>
  </si>
  <si>
    <t>функција 320:   услуге противпожарне заштите</t>
  </si>
  <si>
    <t>61</t>
  </si>
  <si>
    <t>62</t>
  </si>
  <si>
    <t>63</t>
  </si>
  <si>
    <t>Текуће поправке и одржавања</t>
  </si>
  <si>
    <t>Текуће поправке и одржавања опреме</t>
  </si>
  <si>
    <t>64</t>
  </si>
  <si>
    <t>функција 320:   укупно</t>
  </si>
  <si>
    <t>извори финансирања за функцију 320:</t>
  </si>
  <si>
    <t>извори финансирања за функцију 320:   укупно</t>
  </si>
  <si>
    <t>функција 360:  јавни ред и безбедност некласификован на другом месту</t>
  </si>
  <si>
    <t>Опрема за јавну безбедност</t>
  </si>
  <si>
    <t>функција 360:   укупно</t>
  </si>
  <si>
    <t>извори финансирања за функцију 360:</t>
  </si>
  <si>
    <t>извори финансирања за функцију 360:   укупно</t>
  </si>
  <si>
    <t>функција 421:   пољопривреда</t>
  </si>
  <si>
    <t>ПРО - Програм 1.1.  Модернизација и унапређење пољопривредне производње</t>
  </si>
  <si>
    <t>Пољопривредне услуге</t>
  </si>
  <si>
    <t>Пројекат: укупно</t>
  </si>
  <si>
    <t>ПРО - Пројекат 1.1.4. Подршка органској производњи малине</t>
  </si>
  <si>
    <t>ПРО - Пројекат 1.1.5. Финансијска подршка вештачком осемењавању крава</t>
  </si>
  <si>
    <r>
      <t xml:space="preserve">извори финансирања за </t>
    </r>
    <r>
      <rPr>
        <b/>
        <sz val="9"/>
        <rFont val="Arial"/>
        <family val="2"/>
      </rPr>
      <t>ПРО-програм 1.1.</t>
    </r>
  </si>
  <si>
    <r>
      <t>01</t>
    </r>
    <r>
      <rPr>
        <sz val="9"/>
        <rFont val="Arial"/>
        <family val="2"/>
      </rPr>
      <t xml:space="preserve">  Приходи из буџета</t>
    </r>
  </si>
  <si>
    <r>
      <t>04</t>
    </r>
    <r>
      <rPr>
        <sz val="9"/>
        <rFont val="Arial"/>
        <family val="2"/>
      </rPr>
      <t xml:space="preserve">  Сопствени приходи буџетских корисника</t>
    </r>
  </si>
  <si>
    <r>
      <t>06</t>
    </r>
    <r>
      <rPr>
        <sz val="9"/>
        <rFont val="Arial"/>
        <family val="2"/>
      </rPr>
      <t xml:space="preserve">  Донације од међународних организација</t>
    </r>
  </si>
  <si>
    <r>
      <t>07</t>
    </r>
    <r>
      <rPr>
        <sz val="9"/>
        <rFont val="Arial"/>
        <family val="2"/>
      </rPr>
      <t xml:space="preserve">  Донације од осталих нивоа власти</t>
    </r>
  </si>
  <si>
    <r>
      <t>08</t>
    </r>
    <r>
      <rPr>
        <sz val="9"/>
        <rFont val="Arial"/>
        <family val="2"/>
      </rPr>
      <t xml:space="preserve">  Донације од невладиних организација и појединаца</t>
    </r>
  </si>
  <si>
    <r>
      <t>13</t>
    </r>
    <r>
      <rPr>
        <sz val="9"/>
        <rFont val="Arial"/>
        <family val="2"/>
      </rPr>
      <t xml:space="preserve">  Нераспоређени вишак прихода из ранијих година</t>
    </r>
  </si>
  <si>
    <r>
      <t xml:space="preserve">извори финансирања за </t>
    </r>
    <r>
      <rPr>
        <b/>
        <sz val="9"/>
        <rFont val="Arial"/>
        <family val="2"/>
      </rPr>
      <t>ПРО-програм 1.1.</t>
    </r>
    <r>
      <rPr>
        <sz val="9"/>
        <rFont val="Arial"/>
        <family val="2"/>
      </rPr>
      <t>:  укупно</t>
    </r>
  </si>
  <si>
    <t>Програм 1.1.: укупно</t>
  </si>
  <si>
    <t>ПРО - Програм 1.4.  Стручна помоћ, едукација и информисање пољопривредника</t>
  </si>
  <si>
    <t>ПРО - Пројекат 1.4.2. Стручна предавања за пољопривреднике</t>
  </si>
  <si>
    <t>ПРО - Пројекат 1.4.3. Дани малине</t>
  </si>
  <si>
    <t>ПРО - Пројекат 1.4.4. Посета сајмовима пољопривреде</t>
  </si>
  <si>
    <t>Материјал за посебне намене</t>
  </si>
  <si>
    <r>
      <t xml:space="preserve">извори финансирања за </t>
    </r>
    <r>
      <rPr>
        <b/>
        <sz val="9"/>
        <rFont val="Arial"/>
        <family val="2"/>
      </rPr>
      <t>ПРО-програм 1.4.</t>
    </r>
  </si>
  <si>
    <r>
      <t xml:space="preserve">извори финансирања за </t>
    </r>
    <r>
      <rPr>
        <b/>
        <sz val="9"/>
        <rFont val="Arial"/>
        <family val="2"/>
      </rPr>
      <t>ПРО-програм 1.4.</t>
    </r>
    <r>
      <rPr>
        <sz val="9"/>
        <rFont val="Arial"/>
        <family val="2"/>
      </rPr>
      <t>:  укупно</t>
    </r>
  </si>
  <si>
    <t>Програм 1.4.: укупно</t>
  </si>
  <si>
    <t>Заштита, уређење и коришћење пољопривредног земљишта</t>
  </si>
  <si>
    <t>Противградна заштита</t>
  </si>
  <si>
    <t>minus</t>
  </si>
  <si>
    <t>plus</t>
  </si>
  <si>
    <t>saldo</t>
  </si>
  <si>
    <t>sopst.manje</t>
  </si>
  <si>
    <t>više</t>
  </si>
  <si>
    <t>189a</t>
  </si>
  <si>
    <t>Пројекат: Студија изводљивости за наводњ.села у долини Моравице</t>
  </si>
  <si>
    <t xml:space="preserve">             -приходи од издавања простора и опреме (бина)</t>
  </si>
  <si>
    <t xml:space="preserve">              -приходи од ТОС</t>
  </si>
  <si>
    <t>4</t>
  </si>
  <si>
    <t>Tрошкови путовања</t>
  </si>
  <si>
    <t xml:space="preserve"> Пројекат: Контрола плодности земљишта за РПГ</t>
  </si>
  <si>
    <t xml:space="preserve"> Пројекат 1.4.1. Студијске посете за пољопривреднике</t>
  </si>
  <si>
    <t>Заштита.... укупно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</si>
  <si>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</si>
  <si>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- приходи од учешћа грађана за изградњу водовода</t>
  </si>
  <si>
    <t xml:space="preserve">                     Пројекат: Дани малине</t>
  </si>
  <si>
    <t xml:space="preserve">                                                                         Пројекат укупно:</t>
  </si>
  <si>
    <t>Накнаде за запослене</t>
  </si>
  <si>
    <t>Maтеријал</t>
  </si>
  <si>
    <t>Остале накнаде за образовање-талентовани ученици</t>
  </si>
  <si>
    <t>Кредити физичким лицима у земљи за комерцијалне потребе</t>
  </si>
  <si>
    <t>33</t>
  </si>
  <si>
    <t>59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</si>
  <si>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</si>
  <si>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</si>
  <si>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</si>
  <si>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</si>
  <si>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</si>
  <si>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</si>
  <si>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</si>
  <si>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</si>
  <si>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</si>
  <si>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21.3</t>
  </si>
  <si>
    <t>21.4</t>
  </si>
  <si>
    <t>21.5</t>
  </si>
  <si>
    <t>22.1</t>
  </si>
  <si>
    <t>22.2</t>
  </si>
  <si>
    <t>22.3</t>
  </si>
  <si>
    <t>22.4</t>
  </si>
  <si>
    <t>22.5</t>
  </si>
  <si>
    <t>23.1</t>
  </si>
  <si>
    <t>21.6</t>
  </si>
  <si>
    <t>Пројекат: Сепарација отпада за спас планете</t>
  </si>
  <si>
    <t xml:space="preserve">                                                                            Пројекат: укупно</t>
  </si>
  <si>
    <t>49.2</t>
  </si>
  <si>
    <t>49.1</t>
  </si>
  <si>
    <t>65</t>
  </si>
  <si>
    <t>66</t>
  </si>
  <si>
    <t>67</t>
  </si>
  <si>
    <t>68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</si>
  <si>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</si>
  <si>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</si>
  <si>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</si>
  <si>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</si>
  <si>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</si>
  <si>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</si>
  <si>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</si>
  <si>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</si>
  <si>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</si>
  <si>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</si>
  <si>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</si>
  <si>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</si>
  <si>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</si>
  <si>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90.1</t>
  </si>
  <si>
    <t>90.2</t>
  </si>
  <si>
    <t>92</t>
  </si>
  <si>
    <t>93</t>
  </si>
  <si>
    <t>94</t>
  </si>
  <si>
    <t>95</t>
  </si>
  <si>
    <t>96</t>
  </si>
  <si>
    <t>97</t>
  </si>
  <si>
    <t>98</t>
  </si>
  <si>
    <t>99</t>
  </si>
  <si>
    <t>105</t>
  </si>
  <si>
    <t>106</t>
  </si>
  <si>
    <t>107</t>
  </si>
  <si>
    <t>108</t>
  </si>
  <si>
    <t>109</t>
  </si>
  <si>
    <t>110</t>
  </si>
  <si>
    <t>126</t>
  </si>
  <si>
    <t>136</t>
  </si>
  <si>
    <t>137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</si>
  <si>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</si>
  <si>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</si>
  <si>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</si>
  <si>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</si>
  <si>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</si>
  <si>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</si>
  <si>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</si>
  <si>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</si>
  <si>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</si>
  <si>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</si>
  <si>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</si>
  <si>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</si>
  <si>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</si>
  <si>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</si>
  <si>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</si>
  <si>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165</t>
  </si>
  <si>
    <t>169</t>
  </si>
  <si>
    <t>170</t>
  </si>
  <si>
    <t>171</t>
  </si>
  <si>
    <t>186.1</t>
  </si>
  <si>
    <t>186.2</t>
  </si>
  <si>
    <t>188.1</t>
  </si>
  <si>
    <t>188.2</t>
  </si>
  <si>
    <t>188.3</t>
  </si>
  <si>
    <t>188.4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</si>
  <si>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</si>
  <si>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</si>
  <si>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</si>
  <si>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</si>
  <si>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</si>
  <si>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</si>
  <si>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</si>
  <si>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</si>
  <si>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</si>
  <si>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</si>
  <si>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</si>
  <si>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</si>
  <si>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</si>
  <si>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</si>
  <si>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</si>
  <si>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210</t>
  </si>
  <si>
    <t>211</t>
  </si>
  <si>
    <t>212</t>
  </si>
  <si>
    <t>212.1</t>
  </si>
  <si>
    <t>212.2</t>
  </si>
  <si>
    <t>212.3</t>
  </si>
  <si>
    <t>212.4</t>
  </si>
  <si>
    <t>212.5</t>
  </si>
  <si>
    <t>212.6</t>
  </si>
  <si>
    <t>213</t>
  </si>
  <si>
    <t>214</t>
  </si>
  <si>
    <t>215</t>
  </si>
  <si>
    <t>216</t>
  </si>
  <si>
    <t>217</t>
  </si>
  <si>
    <t>218</t>
  </si>
  <si>
    <t>219</t>
  </si>
  <si>
    <t>220</t>
  </si>
  <si>
    <t>225</t>
  </si>
  <si>
    <t>226</t>
  </si>
  <si>
    <t>19.1.</t>
  </si>
  <si>
    <t>20.3</t>
  </si>
  <si>
    <t>22.6</t>
  </si>
  <si>
    <t>23.2</t>
  </si>
  <si>
    <t>23.3</t>
  </si>
  <si>
    <t>23.4</t>
  </si>
  <si>
    <t>23.5</t>
  </si>
  <si>
    <t>Пројекат : Наша имовина- подршка за развој</t>
  </si>
  <si>
    <t>EU Пројекат: "Живети заједно"</t>
  </si>
  <si>
    <t xml:space="preserve">Пројекат: Ариљске зимске радости    </t>
  </si>
  <si>
    <t>100.1</t>
  </si>
  <si>
    <t>100.2</t>
  </si>
  <si>
    <t>101.1</t>
  </si>
  <si>
    <t>101.2</t>
  </si>
  <si>
    <t>102.1</t>
  </si>
  <si>
    <t>102.2</t>
  </si>
  <si>
    <t>103.1</t>
  </si>
  <si>
    <t>103.2</t>
  </si>
  <si>
    <t>07 Донације пд осталих нивоа власти</t>
  </si>
  <si>
    <r>
      <t xml:space="preserve">извори финансирања за главу </t>
    </r>
    <r>
      <rPr>
        <b/>
        <sz val="10"/>
        <rFont val="Arial"/>
        <family val="2"/>
      </rPr>
      <t>4.8</t>
    </r>
    <r>
      <rPr>
        <sz val="11"/>
        <rFont val="Arial"/>
        <family val="2"/>
      </rPr>
      <t>:  укупно</t>
    </r>
  </si>
  <si>
    <r>
      <t xml:space="preserve">извори финансирања за главу </t>
    </r>
    <r>
      <rPr>
        <b/>
        <sz val="10"/>
        <rFont val="Arial"/>
        <family val="2"/>
      </rPr>
      <t>4.8</t>
    </r>
    <r>
      <rPr>
        <sz val="11"/>
        <rFont val="Arial"/>
        <family val="2"/>
      </rPr>
      <t>:</t>
    </r>
  </si>
  <si>
    <r>
      <t xml:space="preserve">извори финансирања за главу </t>
    </r>
    <r>
      <rPr>
        <b/>
        <sz val="10"/>
        <rFont val="Arial"/>
        <family val="2"/>
      </rPr>
      <t>4.9</t>
    </r>
    <r>
      <rPr>
        <sz val="11"/>
        <rFont val="Arial"/>
        <family val="2"/>
      </rPr>
      <t>:  укупно</t>
    </r>
  </si>
  <si>
    <t xml:space="preserve">                 извори финансирања за главу 4.9  укупно</t>
  </si>
  <si>
    <t>функција 473:   укупно</t>
  </si>
  <si>
    <t>извори финансирања за функцију 473</t>
  </si>
  <si>
    <t>извори финансирања за функцију 473:   укупно</t>
  </si>
  <si>
    <t>извори финансирања за главу 4.10. укупно</t>
  </si>
  <si>
    <r>
      <rPr>
        <b/>
        <sz val="12"/>
        <rFont val="Arial"/>
        <family val="2"/>
      </rPr>
      <t>глава 4.10</t>
    </r>
    <r>
      <rPr>
        <sz val="12"/>
        <rFont val="Arial"/>
        <family val="2"/>
      </rPr>
      <t>:  Туристичка организација Ариље</t>
    </r>
  </si>
  <si>
    <t>извори финансирања за програм укупно 9.2. укупно:</t>
  </si>
  <si>
    <t>Програм 9.2. укупно:</t>
  </si>
  <si>
    <t xml:space="preserve">извори финансирања за програм  9.2. </t>
  </si>
  <si>
    <t>Пројекат: укупно:</t>
  </si>
  <si>
    <t>20.2.2</t>
  </si>
  <si>
    <t>20.2.1</t>
  </si>
  <si>
    <t>20.3.1</t>
  </si>
  <si>
    <t>20.3.2</t>
  </si>
  <si>
    <t>22.6.1</t>
  </si>
  <si>
    <t>23.6</t>
  </si>
  <si>
    <t xml:space="preserve">  Сопствени приходи и остала примања</t>
  </si>
  <si>
    <t xml:space="preserve"> Сопствени приходи и остала примања</t>
  </si>
  <si>
    <t xml:space="preserve">   Приходи од продаје добара и услуга</t>
  </si>
  <si>
    <t xml:space="preserve">      08 -Приходи од спонзорства</t>
  </si>
  <si>
    <t xml:space="preserve">         Приходи од услуга за излете деце</t>
  </si>
  <si>
    <t xml:space="preserve">        Приходи од услуга за боравак деце</t>
  </si>
  <si>
    <t xml:space="preserve">       Приходи од продаје помија</t>
  </si>
  <si>
    <t xml:space="preserve">           -Накнада за тендерску документацију</t>
  </si>
  <si>
    <t xml:space="preserve">       -Приход од уплата за осигурање деце</t>
  </si>
  <si>
    <t>15 Неутрошена средства донација из претходне године</t>
  </si>
  <si>
    <t>глава 4.1:   укупно</t>
  </si>
  <si>
    <r>
      <t xml:space="preserve">извори финансирања за главу </t>
    </r>
    <r>
      <rPr>
        <b/>
        <sz val="10"/>
        <rFont val="Arial"/>
        <family val="2"/>
      </rPr>
      <t>4.2</t>
    </r>
    <r>
      <rPr>
        <sz val="11"/>
        <rFont val="Arial"/>
        <family val="2"/>
      </rPr>
      <t>:</t>
    </r>
  </si>
  <si>
    <r>
      <t xml:space="preserve">извори финансирања за главу </t>
    </r>
    <r>
      <rPr>
        <b/>
        <sz val="10"/>
        <rFont val="Arial"/>
        <family val="2"/>
      </rPr>
      <t>4.2</t>
    </r>
    <r>
      <rPr>
        <sz val="11"/>
        <rFont val="Arial"/>
        <family val="2"/>
      </rPr>
      <t>:  укупно</t>
    </r>
  </si>
  <si>
    <r>
      <t xml:space="preserve">извори финансирања за главу </t>
    </r>
    <r>
      <rPr>
        <b/>
        <sz val="10"/>
        <rFont val="Arial"/>
        <family val="2"/>
      </rPr>
      <t>4.3</t>
    </r>
    <r>
      <rPr>
        <sz val="11"/>
        <rFont val="Arial"/>
        <family val="2"/>
      </rPr>
      <t>:</t>
    </r>
  </si>
  <si>
    <t>Стручно вештачење</t>
  </si>
  <si>
    <r>
      <t xml:space="preserve">извори финансирања за главу </t>
    </r>
    <r>
      <rPr>
        <b/>
        <sz val="10"/>
        <rFont val="Arial"/>
        <family val="2"/>
      </rPr>
      <t>4.3</t>
    </r>
    <r>
      <rPr>
        <sz val="11"/>
        <rFont val="Arial"/>
        <family val="2"/>
      </rPr>
      <t>:  укупно</t>
    </r>
  </si>
  <si>
    <r>
      <t xml:space="preserve">извори финансирања за главу </t>
    </r>
    <r>
      <rPr>
        <b/>
        <sz val="10"/>
        <rFont val="Arial"/>
        <family val="2"/>
      </rPr>
      <t>4.4</t>
    </r>
    <r>
      <rPr>
        <sz val="11"/>
        <rFont val="Arial"/>
        <family val="2"/>
      </rPr>
      <t>:</t>
    </r>
  </si>
  <si>
    <r>
      <t xml:space="preserve">извори финансирања за главу </t>
    </r>
    <r>
      <rPr>
        <b/>
        <sz val="10"/>
        <rFont val="Arial"/>
        <family val="2"/>
      </rPr>
      <t>4.4</t>
    </r>
    <r>
      <rPr>
        <sz val="11"/>
        <rFont val="Arial"/>
        <family val="2"/>
      </rPr>
      <t>:  укупно</t>
    </r>
  </si>
  <si>
    <r>
      <t xml:space="preserve">извори финансирања за главу </t>
    </r>
    <r>
      <rPr>
        <b/>
        <sz val="10"/>
        <rFont val="Arial"/>
        <family val="2"/>
      </rPr>
      <t>4.6</t>
    </r>
  </si>
  <si>
    <r>
      <t xml:space="preserve">извори финансирања за главу </t>
    </r>
    <r>
      <rPr>
        <b/>
        <sz val="10"/>
        <rFont val="Arial"/>
        <family val="2"/>
      </rPr>
      <t>4.6</t>
    </r>
    <r>
      <rPr>
        <sz val="11"/>
        <rFont val="Arial"/>
        <family val="2"/>
      </rPr>
      <t>:  укупно</t>
    </r>
  </si>
  <si>
    <t>07 Донације од осталих нивоа власти</t>
  </si>
  <si>
    <r>
      <t xml:space="preserve">07 </t>
    </r>
    <r>
      <rPr>
        <sz val="9"/>
        <rFont val="Arial"/>
        <family val="2"/>
      </rPr>
      <t>Донације од осталих нивоа вла</t>
    </r>
    <r>
      <rPr>
        <b/>
        <sz val="9"/>
        <rFont val="Arial"/>
        <family val="2"/>
      </rPr>
      <t>сти</t>
    </r>
  </si>
  <si>
    <t>извори финансирања зараздео 4 укупно:</t>
  </si>
  <si>
    <t>извори финансирања за раздео 4:</t>
  </si>
  <si>
    <t>извори финансирања за раздео 2:</t>
  </si>
  <si>
    <t>извори финансирања за раздео 2: укупно:</t>
  </si>
  <si>
    <t>извори финансирања за раздео 1:</t>
  </si>
  <si>
    <t>извори финансирања за раздео 1: укупно:</t>
  </si>
  <si>
    <t>извори финансирања за раздео 3:</t>
  </si>
  <si>
    <t>извори финансирања за раздео 3: укупно:</t>
  </si>
  <si>
    <t>извори финансирања за расходе и издатке из буџета укупно:</t>
  </si>
  <si>
    <t>средства из буџета</t>
  </si>
  <si>
    <t>средства из осталих извора</t>
  </si>
  <si>
    <t xml:space="preserve">                                    Р  А  С  Х  О  Д  И     И  И З Д А Ц И</t>
  </si>
  <si>
    <t xml:space="preserve">  Р А С Х О Д И  И  И З Д А Ц И   Б У Џ Е Т А   -  у к у п н о</t>
  </si>
  <si>
    <t>извори финансирања за расходе и издатке из  буџета</t>
  </si>
  <si>
    <r>
      <t xml:space="preserve">раздео 1:  </t>
    </r>
    <r>
      <rPr>
        <sz val="10"/>
        <rFont val="Arial"/>
        <family val="2"/>
      </rPr>
      <t>Скупштина општине</t>
    </r>
  </si>
  <si>
    <t>Накнаде....          (одборници СО-е)                                             111</t>
  </si>
  <si>
    <t>Накнаде....          (председник СО-е)                                           112</t>
  </si>
  <si>
    <t>Накнаде....          (стална и повремена скупштинска тела)     113</t>
  </si>
  <si>
    <r>
      <t>04</t>
    </r>
    <r>
      <rPr>
        <sz val="10"/>
        <rFont val="Arial"/>
        <family val="2"/>
      </rPr>
      <t xml:space="preserve">  Сопствени приходи буџетских корисника</t>
    </r>
  </si>
  <si>
    <r>
      <t>06</t>
    </r>
    <r>
      <rPr>
        <sz val="10"/>
        <rFont val="Arial"/>
        <family val="2"/>
      </rPr>
      <t xml:space="preserve">  Донације од међународних организација</t>
    </r>
  </si>
  <si>
    <r>
      <t>07</t>
    </r>
    <r>
      <rPr>
        <sz val="10"/>
        <rFont val="Arial"/>
        <family val="2"/>
      </rPr>
      <t xml:space="preserve">  Донације од осталих нивоа власти</t>
    </r>
  </si>
  <si>
    <r>
      <t>08</t>
    </r>
    <r>
      <rPr>
        <sz val="10"/>
        <rFont val="Arial"/>
        <family val="2"/>
      </rPr>
      <t xml:space="preserve">  Донације од невладиних организација и појединаца</t>
    </r>
  </si>
  <si>
    <r>
      <t>13</t>
    </r>
    <r>
      <rPr>
        <sz val="10"/>
        <rFont val="Arial"/>
        <family val="2"/>
      </rPr>
      <t xml:space="preserve">  Нераспоређени вишак прихода из ранијих година</t>
    </r>
  </si>
  <si>
    <t>Накнаде члановима ... комисија (планови,категориз,борач-инвалид.)</t>
  </si>
  <si>
    <t xml:space="preserve">Пројекат: Помоћ избеглим и расељеним лицима                                                               </t>
  </si>
  <si>
    <r>
      <t xml:space="preserve">15 </t>
    </r>
    <r>
      <rPr>
        <sz val="9"/>
        <rFont val="Arial"/>
        <family val="2"/>
      </rPr>
      <t>Неутрошена средства донација из претходне године</t>
    </r>
  </si>
  <si>
    <t>Услуге културе  (мајски дани, програми)</t>
  </si>
  <si>
    <t>Услуге информисања  јавности и односа са јавношћу (хонорар уредник и новинари)</t>
  </si>
  <si>
    <t>Остале накнаде из буџета-једнократне помоћи</t>
  </si>
  <si>
    <t>Услуге одржавања (ауто)путева (зимско одржавање)</t>
  </si>
  <si>
    <t>Остале специјализоване услуге (сигнализација;  семафор)</t>
  </si>
  <si>
    <t>Текуће поправке и одржавање осталих објеката (путеви-летње одрж;  мостови)</t>
  </si>
  <si>
    <t>Текуће поправке и одржавање осталих објеката (R-228)</t>
  </si>
  <si>
    <t>Материјали за посебне намене (со, агрегат)</t>
  </si>
  <si>
    <t>Текуће поправке и одржавања осталих објеката ()</t>
  </si>
  <si>
    <r>
      <t>Капитално одржавање спортских и рекреативних објеката</t>
    </r>
    <r>
      <rPr>
        <i/>
        <sz val="8"/>
        <rFont val="Arial"/>
        <family val="2"/>
      </rPr>
      <t xml:space="preserve"> (парк)</t>
    </r>
  </si>
  <si>
    <t xml:space="preserve">Пројекат: Трансфер-станица Ариље                                                      </t>
  </si>
  <si>
    <t>функција 421:   укупно</t>
  </si>
  <si>
    <t>извори финансирања за функцију 421:</t>
  </si>
  <si>
    <t>извори финансирања за функцију 421:   укупно</t>
  </si>
  <si>
    <t>функција 473:   туризам</t>
  </si>
  <si>
    <t>91</t>
  </si>
  <si>
    <t xml:space="preserve">функција 620:  развој заједнице  </t>
  </si>
  <si>
    <t>Регионална развојна агенција Златибор</t>
  </si>
  <si>
    <t>Закуп имовине и опреме</t>
  </si>
  <si>
    <t xml:space="preserve">Компјутерске услуге </t>
  </si>
  <si>
    <t>Материјали за пољопривреду</t>
  </si>
  <si>
    <t>Опрема за образовање, науку, културу и спорт</t>
  </si>
  <si>
    <t>Изградња зграда и објеката</t>
  </si>
  <si>
    <t>Нематеријална имовина</t>
  </si>
  <si>
    <t>Накнаде из буџета за становање и живот</t>
  </si>
  <si>
    <t xml:space="preserve">Пројекат: Развој омладинског предузетништва                                                                                  </t>
  </si>
  <si>
    <t>100</t>
  </si>
  <si>
    <t>101</t>
  </si>
  <si>
    <t>102</t>
  </si>
  <si>
    <t>103</t>
  </si>
  <si>
    <t>104</t>
  </si>
  <si>
    <t>813</t>
  </si>
  <si>
    <t xml:space="preserve">Пројекат: Обуке за представнике ЛСУ за управљање донаторским пројектима                                                                                         </t>
  </si>
  <si>
    <t>814</t>
  </si>
  <si>
    <t>Пројекат: Програм обука 2013</t>
  </si>
  <si>
    <t>Материјал за образовање и усавршавање запослених</t>
  </si>
  <si>
    <t>Пројекат: Унапређење положаја избеглих и ИРЛ</t>
  </si>
  <si>
    <t>функција 620:   укупно</t>
  </si>
  <si>
    <t>извори финансирања за функцију 620:</t>
  </si>
  <si>
    <t>извори финансирања за функцију 620:   укупно</t>
  </si>
  <si>
    <t>функција 630:   водоснабдевање</t>
  </si>
  <si>
    <t xml:space="preserve">ЈПВ Рзав                                                          </t>
  </si>
  <si>
    <t>Субвенције јавним нефинансијским предузећима и организацијама</t>
  </si>
  <si>
    <t>Капиталне субвенције јавним нефинанс. предузећима и организацијама</t>
  </si>
  <si>
    <t>Капиталне субвенције за водопривреду</t>
  </si>
  <si>
    <t>Набавка домаће финансијске имовине</t>
  </si>
  <si>
    <t>Набавка домаћих акција и осталог капитала</t>
  </si>
  <si>
    <t>функција 630:   укупно</t>
  </si>
  <si>
    <t>извори финансирања за функцију 630:</t>
  </si>
  <si>
    <t>извори финансирања за функцију 630:   укупно</t>
  </si>
  <si>
    <t>функција 760:   здравство некласификовано на другом месту</t>
  </si>
  <si>
    <t>111</t>
  </si>
  <si>
    <t>Медицинске услуге (услуге мртвозорника)</t>
  </si>
  <si>
    <t>Медицински и лабораторијски материјали</t>
  </si>
  <si>
    <t xml:space="preserve">Дом здравља Ариље                                                          </t>
  </si>
  <si>
    <t>112</t>
  </si>
  <si>
    <t>Трансфери осталим нивоима власти</t>
  </si>
  <si>
    <t>Текући трансфери осталим нивоима власти</t>
  </si>
  <si>
    <t>Текуће поправке и одржавања зграда и објеката</t>
  </si>
  <si>
    <t>Капитални трансфери осталим нивоима власти</t>
  </si>
  <si>
    <t>Здравствени центар Ужице</t>
  </si>
  <si>
    <t>функција 760:   укупно</t>
  </si>
  <si>
    <t>извори финансирања за функцију 760:</t>
  </si>
  <si>
    <t>извори финансирања за функцију 760:   укупно</t>
  </si>
  <si>
    <t>функција 810:   услуге рекреације и спорта</t>
  </si>
  <si>
    <t>113</t>
  </si>
  <si>
    <t>114</t>
  </si>
  <si>
    <t>115</t>
  </si>
  <si>
    <t>Донације спортским омладинским организацијама</t>
  </si>
  <si>
    <t>функција 810:   укупно</t>
  </si>
  <si>
    <t>извори финансирања за функцију 810:</t>
  </si>
  <si>
    <t>извори финансирања за функцију 810:   укупно</t>
  </si>
  <si>
    <t>45</t>
  </si>
  <si>
    <t>функција 820:   услуге културе</t>
  </si>
  <si>
    <t>116</t>
  </si>
  <si>
    <t>Историјски архив</t>
  </si>
  <si>
    <t>Народни музеј Ужице</t>
  </si>
  <si>
    <t>функција 820:   укупно</t>
  </si>
  <si>
    <t>извори финансирања за функцију 820:</t>
  </si>
  <si>
    <t>извори финансирања за функцију 820:   укупно</t>
  </si>
  <si>
    <t>функција 830:   услуге емитовања и издаваштва</t>
  </si>
  <si>
    <t>117</t>
  </si>
  <si>
    <t xml:space="preserve">снимање и монтажа          </t>
  </si>
  <si>
    <t>oстали медији</t>
  </si>
  <si>
    <t xml:space="preserve">Бемин мјузикл 93 радио    </t>
  </si>
  <si>
    <t xml:space="preserve">ТВ Клик                                 </t>
  </si>
  <si>
    <t>функција 830:   укупно</t>
  </si>
  <si>
    <t>извори финансирања за функцију 830:</t>
  </si>
  <si>
    <t>извори финансирања за функцију 830:   укупно</t>
  </si>
  <si>
    <t>функција 840:   верске и остале услуге заједнице</t>
  </si>
  <si>
    <t>118</t>
  </si>
  <si>
    <t>Опште удружење предузетника општине Ариље</t>
  </si>
  <si>
    <t>Женски центар - саветовалиште Јефимија</t>
  </si>
  <si>
    <t>Хуманитарно удружење АРД (Сигурна кућа)</t>
  </si>
  <si>
    <t>Савез цивилних инвалида рата</t>
  </si>
  <si>
    <t>Удружење жртава другог светског рата</t>
  </si>
  <si>
    <t>Удружење ратних војних инвалида</t>
  </si>
  <si>
    <t>Удружење  учитеља Ариља</t>
  </si>
  <si>
    <t>Ђачки парламент</t>
  </si>
  <si>
    <t>Савез извиђача</t>
  </si>
  <si>
    <t>Радио клуб Клокоч</t>
  </si>
  <si>
    <t>Општинска организација спортских риболоваца Рзав</t>
  </si>
  <si>
    <t>Ловачко друштво Бранко Ђоновић</t>
  </si>
  <si>
    <t>Кинолошко друштво Ариље</t>
  </si>
  <si>
    <t>Удружење одгајивача голубова српских високолетача Арап</t>
  </si>
  <si>
    <t>Удружење грађана Расвит</t>
  </si>
  <si>
    <t>Удружење грађана Градина</t>
  </si>
  <si>
    <t>Удружење грађана Волим Рзав</t>
  </si>
  <si>
    <t>Центар креативног окупљања</t>
  </si>
  <si>
    <t>Оркестар Данијела</t>
  </si>
  <si>
    <t xml:space="preserve">КУД Полет </t>
  </si>
  <si>
    <t>Филателистичко друштво Ариље</t>
  </si>
  <si>
    <t>Туристичко удружење Ариље</t>
  </si>
  <si>
    <t>Фонд Б92</t>
  </si>
  <si>
    <t>функција 840:   укупно</t>
  </si>
  <si>
    <t>извори финансирања за функцију 840:</t>
  </si>
  <si>
    <t>извори финансирања за функцију 840:   укупно</t>
  </si>
  <si>
    <t>функција 912:   основно образовање</t>
  </si>
  <si>
    <t>119</t>
  </si>
  <si>
    <t>Трошкови путовања ученика</t>
  </si>
  <si>
    <t>120</t>
  </si>
  <si>
    <t>Накнаде из буџета за образовање, културу, науку и спорт</t>
  </si>
  <si>
    <t>Исхрана и смештај ученика</t>
  </si>
  <si>
    <t>Остале накнаде за образовање</t>
  </si>
  <si>
    <t>221</t>
  </si>
  <si>
    <t>Основна школа Ариље</t>
  </si>
  <si>
    <t>121</t>
  </si>
  <si>
    <r>
      <t>Награде</t>
    </r>
    <r>
      <rPr>
        <i/>
        <sz val="8"/>
        <rFont val="Arial"/>
        <family val="2"/>
      </rPr>
      <t xml:space="preserve"> </t>
    </r>
    <r>
      <rPr>
        <sz val="8"/>
        <rFont val="Arial"/>
        <family val="2"/>
      </rPr>
      <t>запосленима и остали посебни расходи</t>
    </r>
  </si>
  <si>
    <t xml:space="preserve">Остали трошкови </t>
  </si>
  <si>
    <t>Капитално одржавање зграда и објеката</t>
  </si>
  <si>
    <t>Опрема за пољопривреду</t>
  </si>
  <si>
    <t>ОШ Ариље: укупно</t>
  </si>
  <si>
    <t>222</t>
  </si>
  <si>
    <t>Основна школа Латвица</t>
  </si>
  <si>
    <t>122</t>
  </si>
  <si>
    <t>Услуге образовања</t>
  </si>
  <si>
    <t>ОШ Латвица: укупно</t>
  </si>
  <si>
    <t>223</t>
  </si>
  <si>
    <t>Основна школа Крушчица</t>
  </si>
  <si>
    <t>123</t>
  </si>
  <si>
    <t>ОШ Крушчица: укупно</t>
  </si>
  <si>
    <t>224</t>
  </si>
  <si>
    <t>Основна школа Бреково</t>
  </si>
  <si>
    <t>124</t>
  </si>
  <si>
    <t>Финансијске промене на финансијским лизинзима</t>
  </si>
  <si>
    <t>Опрема за заштиту животне средине</t>
  </si>
  <si>
    <t>ОШ Бреково: укупно</t>
  </si>
  <si>
    <t>функција 912:   укупно</t>
  </si>
  <si>
    <t>извори финансирања за функцију 912:</t>
  </si>
  <si>
    <t>извори финансирања за функцију 912:   укупно</t>
  </si>
  <si>
    <t>функција 920:   средње образовање</t>
  </si>
  <si>
    <t>Средња школа Ариље</t>
  </si>
  <si>
    <t>125</t>
  </si>
  <si>
    <t>Помоћ у медиц. лечењу запосленог или члана уже породице…</t>
  </si>
  <si>
    <t>функција 920:   укупно</t>
  </si>
  <si>
    <t>извори финансирања за функцију 920:</t>
  </si>
  <si>
    <t>извори финансирања за функцију 920:   укупно</t>
  </si>
  <si>
    <r>
      <t xml:space="preserve">извори финансирања за главу </t>
    </r>
    <r>
      <rPr>
        <b/>
        <sz val="10"/>
        <rFont val="Arial"/>
        <family val="2"/>
      </rPr>
      <t>4.1</t>
    </r>
    <r>
      <rPr>
        <sz val="11"/>
        <rFont val="Arial"/>
        <family val="2"/>
      </rPr>
      <t>:</t>
    </r>
  </si>
  <si>
    <r>
      <t xml:space="preserve">извори финансирања за главу </t>
    </r>
    <r>
      <rPr>
        <b/>
        <sz val="10"/>
        <rFont val="Arial"/>
        <family val="2"/>
      </rPr>
      <t>4.1</t>
    </r>
    <r>
      <rPr>
        <sz val="11"/>
        <rFont val="Arial"/>
        <family val="2"/>
      </rPr>
      <t>:  укупно</t>
    </r>
  </si>
  <si>
    <r>
      <t xml:space="preserve">глава 4.2:  </t>
    </r>
    <r>
      <rPr>
        <sz val="12"/>
        <rFont val="Arial"/>
        <family val="2"/>
      </rPr>
      <t>Месне заједнице</t>
    </r>
  </si>
  <si>
    <t>127</t>
  </si>
  <si>
    <t>128</t>
  </si>
  <si>
    <t>129</t>
  </si>
  <si>
    <t>130</t>
  </si>
  <si>
    <t>МЗ Ариље</t>
  </si>
  <si>
    <t>МЗ Бјелуша</t>
  </si>
  <si>
    <t>МЗ Богојевићи</t>
  </si>
  <si>
    <t>МЗ Бреково</t>
  </si>
  <si>
    <t>МЗ Вигоште</t>
  </si>
  <si>
    <t>МЗ Вирово</t>
  </si>
  <si>
    <t>МЗ Висока</t>
  </si>
  <si>
    <t>МЗ Вране</t>
  </si>
  <si>
    <t>МЗ Грдовићи</t>
  </si>
  <si>
    <t>МЗ Гривска</t>
  </si>
  <si>
    <t>МЗ Добраче</t>
  </si>
  <si>
    <t>МЗ Драгојевац</t>
  </si>
  <si>
    <t>МЗ Крушчица</t>
  </si>
  <si>
    <t>МЗ Латвица</t>
  </si>
  <si>
    <t>МЗ Миросаљци</t>
  </si>
  <si>
    <t>МЗ Поглед</t>
  </si>
  <si>
    <t>МЗ Радобуђа</t>
  </si>
  <si>
    <t>МЗ Радошево</t>
  </si>
  <si>
    <t>МЗ Северово</t>
  </si>
  <si>
    <t>МЗ Ступчевићи</t>
  </si>
  <si>
    <t>МЗ Трешњевица</t>
  </si>
  <si>
    <t>МЗ Церова</t>
  </si>
  <si>
    <t>МЗ: укупно</t>
  </si>
  <si>
    <r>
      <t xml:space="preserve">глава 4.2: </t>
    </r>
    <r>
      <rPr>
        <sz val="12"/>
        <rFont val="Arial"/>
        <family val="2"/>
      </rPr>
      <t xml:space="preserve"> укупно</t>
    </r>
  </si>
  <si>
    <r>
      <t xml:space="preserve">глава 4.3:  </t>
    </r>
    <r>
      <rPr>
        <sz val="12"/>
        <rFont val="Arial"/>
        <family val="2"/>
      </rPr>
      <t>Општинска изборна комисија</t>
    </r>
  </si>
  <si>
    <t>16</t>
  </si>
  <si>
    <t>138</t>
  </si>
  <si>
    <t>139</t>
  </si>
  <si>
    <r>
      <t xml:space="preserve">глава 4.3: </t>
    </r>
    <r>
      <rPr>
        <sz val="12"/>
        <rFont val="Arial"/>
        <family val="2"/>
      </rPr>
      <t xml:space="preserve"> укупно</t>
    </r>
  </si>
  <si>
    <r>
      <t xml:space="preserve">глава 4.4:  </t>
    </r>
    <r>
      <rPr>
        <sz val="12"/>
        <rFont val="Arial"/>
        <family val="2"/>
      </rPr>
      <t>Дечји вртић</t>
    </r>
  </si>
  <si>
    <t>функција 911:   предшколско образовање</t>
  </si>
  <si>
    <t xml:space="preserve">Енергетске услуге </t>
  </si>
  <si>
    <t>Трошкови службених путовања</t>
  </si>
  <si>
    <t>111.1</t>
  </si>
  <si>
    <t>111.2</t>
  </si>
  <si>
    <t>Опрема за образовање</t>
  </si>
  <si>
    <t>функција 911:   укупно</t>
  </si>
  <si>
    <t>извори финансирања за функцију 911:</t>
  </si>
  <si>
    <t>извори финансирања за функцију 911:   укупно</t>
  </si>
  <si>
    <r>
      <t xml:space="preserve">глава 4.4: </t>
    </r>
    <r>
      <rPr>
        <sz val="12"/>
        <rFont val="Arial"/>
        <family val="2"/>
      </rPr>
      <t xml:space="preserve"> укупно</t>
    </r>
  </si>
  <si>
    <r>
      <t>глава 4.5:</t>
    </r>
    <r>
      <rPr>
        <sz val="12"/>
        <rFont val="Arial"/>
        <family val="2"/>
      </rPr>
      <t xml:space="preserve">  Народна библиотека</t>
    </r>
  </si>
  <si>
    <t>155</t>
  </si>
  <si>
    <t>156</t>
  </si>
  <si>
    <t>157</t>
  </si>
  <si>
    <t>158</t>
  </si>
  <si>
    <t>159</t>
  </si>
  <si>
    <t>Закуп опреме за образовање, културу и спорт</t>
  </si>
  <si>
    <t>160</t>
  </si>
  <si>
    <t>161</t>
  </si>
  <si>
    <t>162</t>
  </si>
  <si>
    <t>163</t>
  </si>
  <si>
    <t>164</t>
  </si>
  <si>
    <t xml:space="preserve">Материјал </t>
  </si>
  <si>
    <t>166</t>
  </si>
  <si>
    <t>167</t>
  </si>
  <si>
    <t>Рачунарска опрема</t>
  </si>
  <si>
    <t>Опрема за културу</t>
  </si>
  <si>
    <t>168</t>
  </si>
  <si>
    <t>168.1</t>
  </si>
  <si>
    <t>168.1.1</t>
  </si>
  <si>
    <t>Књиге у библиотеци</t>
  </si>
  <si>
    <t>Народна библиотека: укупно</t>
  </si>
  <si>
    <t xml:space="preserve">ПРО - Програм 9.2.  Развој културне понуде општине Ариље </t>
  </si>
  <si>
    <t>ПРО - Пројекат 9.2.3. Ликовна колонија</t>
  </si>
  <si>
    <t>Услуге штампања</t>
  </si>
  <si>
    <t>Материјал за саобраћај</t>
  </si>
  <si>
    <t>Материјал за угоститељство</t>
  </si>
  <si>
    <t>Б  У  Џ  Е  Т     O П Ш Т И Н Е   за   2014. годину</t>
  </si>
  <si>
    <t>месни 
самодопринос
2014.</t>
  </si>
  <si>
    <t>Позиција</t>
  </si>
  <si>
    <t>Конто</t>
  </si>
  <si>
    <t>Опис</t>
  </si>
  <si>
    <t>Основно образовање</t>
  </si>
  <si>
    <t>Средње образовање</t>
  </si>
  <si>
    <t>Укупно</t>
  </si>
  <si>
    <t>912 до 916</t>
  </si>
  <si>
    <t>Плате, додаци и накнаде запослених (зараде)</t>
  </si>
  <si>
    <t>413-418</t>
  </si>
  <si>
    <t>Остали расходи за запослене</t>
  </si>
  <si>
    <t>Употреба основних средстава</t>
  </si>
  <si>
    <t>Отплата страних камата</t>
  </si>
  <si>
    <t xml:space="preserve"> Пратећи трошкови задуживања</t>
  </si>
  <si>
    <t xml:space="preserve">Капиталне субвенције јавним нефинансијским предузећима и организацијама </t>
  </si>
  <si>
    <t>4521, 4531, 4541</t>
  </si>
  <si>
    <t xml:space="preserve"> Остале текуће субвенције</t>
  </si>
  <si>
    <t>4522, 4532, 4542</t>
  </si>
  <si>
    <t xml:space="preserve"> Остале капиталне субвенције </t>
  </si>
  <si>
    <t>Дотације организацијама обавезног социјалног осигурања</t>
  </si>
  <si>
    <t>Остале дотације и трансфери</t>
  </si>
  <si>
    <t>Накнаде за социјалну заштиту</t>
  </si>
  <si>
    <t>Текућа буџетска резерва</t>
  </si>
  <si>
    <t>Издаци за нефинансијску имовину</t>
  </si>
  <si>
    <t xml:space="preserve"> Отплата главнице домаћим кредиторима</t>
  </si>
  <si>
    <t xml:space="preserve"> Отплата главнице страним кредиторима</t>
  </si>
  <si>
    <t>Отплата главнице за финансијски лизинг</t>
  </si>
  <si>
    <t>Самодоприноси - МЗ Трешњевица                                                        21</t>
  </si>
  <si>
    <t>Туристичка организација регије Западне Србије</t>
  </si>
  <si>
    <t>Трошкови платног промета</t>
  </si>
  <si>
    <t>пренос
из 2013.
године</t>
  </si>
  <si>
    <t>буџет 2014.
расподела</t>
  </si>
  <si>
    <t>ПРО - Пројекат 9.2.4. Мајски дани културе</t>
  </si>
  <si>
    <t>172</t>
  </si>
  <si>
    <t>173</t>
  </si>
  <si>
    <t>174</t>
  </si>
  <si>
    <t>175</t>
  </si>
  <si>
    <t>Материјал за одржавање хигијене и угоститељства</t>
  </si>
  <si>
    <t>ПРО - Пројекат 9.2.5. Смотра радова ликовног стваралаштва Златиборског округа</t>
  </si>
  <si>
    <t>176</t>
  </si>
  <si>
    <t>177</t>
  </si>
  <si>
    <t>178</t>
  </si>
  <si>
    <t>179</t>
  </si>
  <si>
    <t>ПРО - Пројекат 9.2.9. Дечји позоришни фестивал</t>
  </si>
  <si>
    <t>180</t>
  </si>
  <si>
    <t>181</t>
  </si>
  <si>
    <t>182</t>
  </si>
  <si>
    <t>183</t>
  </si>
  <si>
    <t>Пројекат: Изливање скулптуре купача</t>
  </si>
  <si>
    <r>
      <t xml:space="preserve">извори финансирања за </t>
    </r>
    <r>
      <rPr>
        <b/>
        <sz val="9"/>
        <rFont val="Arial"/>
        <family val="2"/>
      </rPr>
      <t>ПРО-програм 9.2.</t>
    </r>
  </si>
  <si>
    <r>
      <t xml:space="preserve">извори финансирања за </t>
    </r>
    <r>
      <rPr>
        <b/>
        <sz val="9"/>
        <rFont val="Arial"/>
        <family val="2"/>
      </rPr>
      <t>ПРО-програм 9.2.</t>
    </r>
    <r>
      <rPr>
        <sz val="9"/>
        <rFont val="Arial"/>
        <family val="2"/>
      </rPr>
      <t>:  укупно</t>
    </r>
  </si>
  <si>
    <t>184</t>
  </si>
  <si>
    <t>185</t>
  </si>
  <si>
    <t>186</t>
  </si>
  <si>
    <t>187</t>
  </si>
  <si>
    <t>188</t>
  </si>
  <si>
    <t>189</t>
  </si>
  <si>
    <r>
      <t xml:space="preserve">извори финансирања за главу </t>
    </r>
    <r>
      <rPr>
        <b/>
        <sz val="10"/>
        <rFont val="Arial"/>
        <family val="2"/>
      </rPr>
      <t>4.5</t>
    </r>
    <r>
      <rPr>
        <sz val="11"/>
        <rFont val="Arial"/>
        <family val="2"/>
      </rPr>
      <t>:</t>
    </r>
  </si>
  <si>
    <r>
      <t xml:space="preserve">извори финансирања за главу </t>
    </r>
    <r>
      <rPr>
        <b/>
        <sz val="10"/>
        <rFont val="Arial"/>
        <family val="2"/>
      </rPr>
      <t>4.5</t>
    </r>
    <r>
      <rPr>
        <sz val="11"/>
        <rFont val="Arial"/>
        <family val="2"/>
      </rPr>
      <t>:  укупно</t>
    </r>
  </si>
  <si>
    <r>
      <t xml:space="preserve">глава 4.5: </t>
    </r>
    <r>
      <rPr>
        <sz val="12"/>
        <rFont val="Arial"/>
        <family val="2"/>
      </rPr>
      <t xml:space="preserve"> укупно</t>
    </r>
  </si>
  <si>
    <r>
      <t xml:space="preserve">глава 4.6:  </t>
    </r>
    <r>
      <rPr>
        <sz val="12"/>
        <rFont val="Arial"/>
        <family val="2"/>
      </rPr>
      <t>Центар за социјални рад</t>
    </r>
  </si>
  <si>
    <t>функција 090:   социјална заштита некласификована на другом месту</t>
  </si>
  <si>
    <t>190</t>
  </si>
  <si>
    <t>191</t>
  </si>
  <si>
    <t>Накнада за социјалну заштиту из буџета</t>
  </si>
  <si>
    <t>Накнаде из буџета за становање и живот - Помоћ у кући</t>
  </si>
  <si>
    <t>Једнократна помоћ - програм проширене социјалне заштите</t>
  </si>
  <si>
    <t>Програм проширене социјалне заштите</t>
  </si>
  <si>
    <t>функција 090:   укупно</t>
  </si>
  <si>
    <t>извори финансирања за функцију 090:</t>
  </si>
  <si>
    <t>извори финансирања за функцију 090:   укупно</t>
  </si>
  <si>
    <r>
      <t>глава 4.6:</t>
    </r>
    <r>
      <rPr>
        <sz val="12"/>
        <rFont val="Arial"/>
        <family val="2"/>
      </rPr>
      <t xml:space="preserve">  укупно</t>
    </r>
  </si>
  <si>
    <r>
      <t xml:space="preserve">глава 4.7:  </t>
    </r>
    <r>
      <rPr>
        <sz val="12"/>
        <rFont val="Arial"/>
        <family val="2"/>
      </rPr>
      <t>ЈП Дирекција за изградњу</t>
    </r>
  </si>
  <si>
    <t xml:space="preserve">функција 660:  послови становања и заједнице некласификовани на другом месту  </t>
  </si>
  <si>
    <t>Aдминистративни материјал</t>
  </si>
  <si>
    <t>функција 660:   укупно</t>
  </si>
  <si>
    <t>извори финансирања за функцију 660:</t>
  </si>
  <si>
    <t>извори финансирања за функцију 660:   укупно</t>
  </si>
  <si>
    <t xml:space="preserve">функција 451:   друмски транспорт </t>
  </si>
  <si>
    <t>207</t>
  </si>
  <si>
    <t>208</t>
  </si>
  <si>
    <t>Услуге одржавања (ауто)путева</t>
  </si>
  <si>
    <t xml:space="preserve">Остале специјализоване услуге </t>
  </si>
  <si>
    <t>209</t>
  </si>
  <si>
    <t xml:space="preserve">Изградња саобраћајних објеката </t>
  </si>
  <si>
    <t>Капитално одржавање саобраћајних објеката</t>
  </si>
  <si>
    <t>Земљиште</t>
  </si>
  <si>
    <t>Набавка земљишта</t>
  </si>
  <si>
    <t>функција 451:   укупно</t>
  </si>
  <si>
    <t>извори финансирања за функцију 451:</t>
  </si>
  <si>
    <t>извори финансирања за функцију 451:   укупно</t>
  </si>
  <si>
    <t xml:space="preserve">функција 520:   управљање отпадним водама  </t>
  </si>
  <si>
    <t>Канализација</t>
  </si>
  <si>
    <t>функција 520:   укупно</t>
  </si>
  <si>
    <t>извори финансирања за функцију 520:</t>
  </si>
  <si>
    <t>извори финансирања за функцију 520:   укупно</t>
  </si>
  <si>
    <t xml:space="preserve">функција 560:   заштита животне средине некласификована на другом месту  </t>
  </si>
  <si>
    <t>211.1</t>
  </si>
  <si>
    <t>Услуге одржавања националних паркова и природних површина</t>
  </si>
  <si>
    <t>Услуге одржавања нац. паркова и природних површина (паркови и зелене површине)</t>
  </si>
  <si>
    <t>211.2</t>
  </si>
  <si>
    <t>Остале специјализоване услуге (хигијенизација улица)</t>
  </si>
  <si>
    <t>212a</t>
  </si>
  <si>
    <t>функција 560:   укупно</t>
  </si>
  <si>
    <t>извори финансирања за функцију 560:</t>
  </si>
  <si>
    <t>извори финансирања за функцију 560:   укупно</t>
  </si>
  <si>
    <t>239</t>
  </si>
  <si>
    <t>Услуге очув. жив. средине, науке и геодетске услуге</t>
  </si>
  <si>
    <t>240</t>
  </si>
  <si>
    <t>241</t>
  </si>
  <si>
    <t xml:space="preserve">Отворени спортски и рекреациони објекти </t>
  </si>
  <si>
    <t xml:space="preserve">Капитално одржавање………………………….. објеката </t>
  </si>
  <si>
    <t xml:space="preserve">функција 630:   водоснабдевање  </t>
  </si>
  <si>
    <t>Водовод</t>
  </si>
  <si>
    <t xml:space="preserve">функција 640:   улична расвета  </t>
  </si>
  <si>
    <t>функција 640:   укупно</t>
  </si>
  <si>
    <t>извори финансирања за функцију 640:</t>
  </si>
  <si>
    <t>извори финансирања за функцију 640:   укупно</t>
  </si>
  <si>
    <r>
      <t xml:space="preserve">извори финансирања за главу </t>
    </r>
    <r>
      <rPr>
        <b/>
        <sz val="10"/>
        <rFont val="Arial"/>
        <family val="2"/>
      </rPr>
      <t>4.7</t>
    </r>
    <r>
      <rPr>
        <sz val="11"/>
        <rFont val="Arial"/>
        <family val="2"/>
      </rPr>
      <t>:</t>
    </r>
  </si>
  <si>
    <r>
      <t xml:space="preserve">извори финансирања за главу </t>
    </r>
    <r>
      <rPr>
        <b/>
        <sz val="10"/>
        <rFont val="Arial"/>
        <family val="2"/>
      </rPr>
      <t>4.7</t>
    </r>
    <r>
      <rPr>
        <sz val="11"/>
        <rFont val="Arial"/>
        <family val="2"/>
      </rPr>
      <t>:  укупно</t>
    </r>
  </si>
  <si>
    <r>
      <t xml:space="preserve">глава 4.7: </t>
    </r>
    <r>
      <rPr>
        <sz val="12"/>
        <rFont val="Arial"/>
        <family val="2"/>
      </rPr>
      <t xml:space="preserve"> укупно</t>
    </r>
  </si>
  <si>
    <r>
      <t xml:space="preserve">глава 4.8:  </t>
    </r>
    <r>
      <rPr>
        <sz val="12"/>
        <rFont val="Arial"/>
        <family val="2"/>
      </rPr>
      <t>Фонд за заштиту животне средине</t>
    </r>
  </si>
  <si>
    <t>Регионална депонија Дубоко</t>
  </si>
  <si>
    <t>функција 510:   управљање отпадом</t>
  </si>
  <si>
    <t>Текуће субвенције јавним нефинансијским предузећима и организацијама</t>
  </si>
  <si>
    <t>Капиталне субвенције осталим јавним нефинансијским предузећима и организацијама</t>
  </si>
  <si>
    <t>238</t>
  </si>
  <si>
    <t>функција 510:   укупно</t>
  </si>
  <si>
    <t>извори финансирања за функцију 510:</t>
  </si>
  <si>
    <t>извори финансирања за функцију 510:   укупно</t>
  </si>
  <si>
    <r>
      <t xml:space="preserve">глава 4.8: </t>
    </r>
    <r>
      <rPr>
        <sz val="12"/>
        <rFont val="Arial"/>
        <family val="2"/>
      </rPr>
      <t xml:space="preserve"> укупно</t>
    </r>
  </si>
  <si>
    <r>
      <t xml:space="preserve">глава 4.9:  </t>
    </r>
    <r>
      <rPr>
        <sz val="12"/>
        <rFont val="Arial"/>
        <family val="2"/>
      </rPr>
      <t>Фонд за финансијску подршку успешним ученицима и студентима</t>
    </r>
  </si>
  <si>
    <t>функција 960:   помоћне услуге образовању</t>
  </si>
  <si>
    <t xml:space="preserve">Услуге по уговору  </t>
  </si>
  <si>
    <t>Студентске награде</t>
  </si>
  <si>
    <t>Ученичке награде</t>
  </si>
  <si>
    <t>Студентске стипендије</t>
  </si>
  <si>
    <t>Ученичке стипендије</t>
  </si>
  <si>
    <t>функција 960:   укупно</t>
  </si>
  <si>
    <t>извори финансирања за функцију 960:</t>
  </si>
  <si>
    <t>извори финансирања за функцију 960:   укупно</t>
  </si>
  <si>
    <r>
      <t xml:space="preserve">глава 4.9: </t>
    </r>
    <r>
      <rPr>
        <sz val="12"/>
        <rFont val="Arial"/>
        <family val="2"/>
      </rPr>
      <t xml:space="preserve"> укупно</t>
    </r>
  </si>
  <si>
    <r>
      <t xml:space="preserve">глава 4.10: </t>
    </r>
    <r>
      <rPr>
        <sz val="12"/>
        <rFont val="Arial"/>
        <family val="2"/>
      </rPr>
      <t xml:space="preserve"> укупно</t>
    </r>
  </si>
  <si>
    <t>Плате, додаци и накнаде запосленима</t>
  </si>
  <si>
    <r>
      <t xml:space="preserve">раздео 4:  </t>
    </r>
    <r>
      <rPr>
        <sz val="12"/>
        <rFont val="Arial"/>
        <family val="2"/>
      </rPr>
      <t>укупно</t>
    </r>
  </si>
  <si>
    <t>економ.
класиф.</t>
  </si>
  <si>
    <t xml:space="preserve"> опис </t>
  </si>
  <si>
    <t>план</t>
  </si>
  <si>
    <t>реализација 
плана</t>
  </si>
  <si>
    <t>%
учешћа</t>
  </si>
  <si>
    <t>А.  РАЧУН ПРИХОДА И ПРИМАЊА, РАСХОДА И ИЗДАТАКА БУЏЕТА</t>
  </si>
  <si>
    <t>I УКУПНА ПРИМАЊА</t>
  </si>
  <si>
    <t>ТЕКУЋИ ПРИХОДИ</t>
  </si>
  <si>
    <t>Остали приходи од имовине</t>
  </si>
  <si>
    <t>Мешовити и неодређени приходи</t>
  </si>
  <si>
    <t>Меморандум. ставке за рефунд. расхода из претходне године</t>
  </si>
  <si>
    <t>ИЗВОРИ КАПИТАЛА, УТВРЂИВАЊЕ РЕЗУЛТАТА ПОСЛОВАЊА...</t>
  </si>
  <si>
    <t>ПРИМАЊА ОД ПРОДАЈЕ НЕФИНАНСИЈСКЕ ИМОВИНЕ</t>
  </si>
  <si>
    <t>II  УКУПНИ ИЗДАЦИ</t>
  </si>
  <si>
    <t>ТЕКУЋИ РАСХОДИ</t>
  </si>
  <si>
    <t>Расходи за запослене</t>
  </si>
  <si>
    <t>Социјална давања запосленима</t>
  </si>
  <si>
    <t>Коришћење услуга и роба</t>
  </si>
  <si>
    <t>Отплата камата и пратећи трошкови задуживања</t>
  </si>
  <si>
    <t>Субвенције</t>
  </si>
  <si>
    <t>Субвенције јавним нефинанс.предузећима и организац.</t>
  </si>
  <si>
    <t>Донације, дотације и трансфери</t>
  </si>
  <si>
    <t>Социјално осигурање и социјална заштита</t>
  </si>
  <si>
    <t>Остали расходи</t>
  </si>
  <si>
    <t>Новчане казне и пенали по решењу судова...</t>
  </si>
  <si>
    <t xml:space="preserve">Административни трансфери из буџета... и средства резерве </t>
  </si>
  <si>
    <t>ИЗДАЦИ ЗА НЕФИНАНСИЈСКУ ИМОВИНУ</t>
  </si>
  <si>
    <t>Основна средства</t>
  </si>
  <si>
    <t>Природна имовина</t>
  </si>
  <si>
    <t>Нефинанс имовина која се финанс из средстава за реализ НИП</t>
  </si>
  <si>
    <r>
      <t xml:space="preserve">III  БУЏЕТСКИ СУФИЦИТ (ДЕФИЦИТ)   </t>
    </r>
    <r>
      <rPr>
        <b/>
        <sz val="9"/>
        <color indexed="10"/>
        <rFont val="Arial"/>
        <family val="2"/>
      </rPr>
      <t xml:space="preserve">                        I-II</t>
    </r>
  </si>
  <si>
    <t>Б.  РАЧУН ФИНАНСИРАЊА</t>
  </si>
  <si>
    <t>IV  ПРИМАЊА ОД ПРОДАЈЕ ФИНАНСИЈСКЕ ИМОВИНЕ</t>
  </si>
  <si>
    <t>Примања од продаје финансијске имовине</t>
  </si>
  <si>
    <t>V  ПРИМАЊА ОД ЗАДУЖИВАЊА</t>
  </si>
  <si>
    <t>Примања од задуживања</t>
  </si>
  <si>
    <t>VI  НАБАВКА ФИНАНСИЈСКЕ ИМОВИНЕ</t>
  </si>
  <si>
    <t>Набавка финансијске имовине</t>
  </si>
  <si>
    <t>VII  ОТПЛАТА ГЛАВНИЦЕ</t>
  </si>
  <si>
    <t>Отплата главнице</t>
  </si>
  <si>
    <r>
      <t xml:space="preserve">VIII  НЕТО ФИНАНСИРАЊЕ                                 </t>
    </r>
    <r>
      <rPr>
        <b/>
        <sz val="9"/>
        <color indexed="10"/>
        <rFont val="Arial"/>
        <family val="2"/>
      </rPr>
      <t>(IV+V-VI-VII=-III)</t>
    </r>
  </si>
  <si>
    <r>
      <t xml:space="preserve">В.  УКУПНИ ФИСКАЛНИ СУФИЦИТ (ДЕФИЦИТ)  </t>
    </r>
    <r>
      <rPr>
        <b/>
        <sz val="9"/>
        <color indexed="10"/>
        <rFont val="Arial"/>
        <family val="2"/>
      </rPr>
      <t>(III+IV-VI)</t>
    </r>
    <r>
      <rPr>
        <b/>
        <sz val="9"/>
        <rFont val="Arial"/>
        <family val="2"/>
      </rPr>
      <t xml:space="preserve"> </t>
    </r>
  </si>
  <si>
    <t xml:space="preserve">            Укупни фискални суфицит (дефицит)</t>
  </si>
  <si>
    <t>стална
резерва
расподела</t>
  </si>
  <si>
    <t>путеви
расподел</t>
  </si>
  <si>
    <t>корекција</t>
  </si>
  <si>
    <t>укупно
припада</t>
  </si>
  <si>
    <t>расположиво</t>
  </si>
  <si>
    <t>функција 160:   опште јавне услуге које нису класификоване на другом месту</t>
  </si>
  <si>
    <t>Донације и трансфери осталим нивоима власти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</si>
  <si>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</si>
  <si>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</si>
  <si>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</si>
  <si>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</si>
  <si>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</si>
  <si>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</si>
  <si>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</si>
  <si>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</si>
  <si>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</si>
  <si>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r>
      <t xml:space="preserve">Б У Џ Е Т </t>
    </r>
    <r>
      <rPr>
        <sz val="14"/>
        <rFont val="YuCiril Times"/>
        <family val="1"/>
      </rPr>
      <t>: ПОСЕБАН ДЕО</t>
    </r>
  </si>
  <si>
    <t>поз.</t>
  </si>
  <si>
    <t>конто</t>
  </si>
  <si>
    <t xml:space="preserve"> опис конта</t>
  </si>
  <si>
    <t>планирано</t>
  </si>
  <si>
    <t>реализовано</t>
  </si>
  <si>
    <t>%</t>
  </si>
  <si>
    <t xml:space="preserve"> Б  У  Џ  Е  Т  С  К  И      П  Р  И  Х  О  Д  И</t>
  </si>
  <si>
    <r>
      <t xml:space="preserve">класа </t>
    </r>
    <r>
      <rPr>
        <sz val="9"/>
        <rFont val="Arial"/>
        <family val="2"/>
      </rPr>
      <t xml:space="preserve"> </t>
    </r>
    <r>
      <rPr>
        <b/>
        <sz val="10"/>
        <rFont val="Arial"/>
        <family val="2"/>
      </rPr>
      <t>7     ТЕКУЋИ ПРИХОДИ</t>
    </r>
  </si>
  <si>
    <t>Порези</t>
  </si>
  <si>
    <t>Порез на доходак, добит и капиталне добитке</t>
  </si>
  <si>
    <t>1.1</t>
  </si>
  <si>
    <t>Порези на доходак и капиталне добитке које плаћају физичка лица</t>
  </si>
  <si>
    <t>1.1.1</t>
  </si>
  <si>
    <t>Порез  на зараде</t>
  </si>
  <si>
    <t>1.1.1.1</t>
  </si>
  <si>
    <t>1.1.2</t>
  </si>
  <si>
    <t>Порез на приходе од самосталних делатности</t>
  </si>
  <si>
    <t>1.1.2.1</t>
  </si>
  <si>
    <t>...који се плаћа према стварно оствареном нето приходу</t>
  </si>
  <si>
    <t>1.1.2.2</t>
  </si>
  <si>
    <t>...који се плаћа према паушално одређеном нето приходу</t>
  </si>
  <si>
    <t>1.1.2.3</t>
  </si>
  <si>
    <t>...који се плаћа према самоопорезивању</t>
  </si>
  <si>
    <t>1.1.3</t>
  </si>
  <si>
    <t>Порез на приходе од имовине</t>
  </si>
  <si>
    <t>1.1.3.1</t>
  </si>
  <si>
    <t>Порез на приходе од непокретности</t>
  </si>
  <si>
    <t>1.1.3.2</t>
  </si>
  <si>
    <t>Порез на приходе од давања у закуп покретних ствари</t>
  </si>
  <si>
    <t>1.1.3.3</t>
  </si>
  <si>
    <t>Порез на приход од пољопривреде и шумарства</t>
  </si>
  <si>
    <t>1.1.3.4</t>
  </si>
  <si>
    <t>Порез на земљиште</t>
  </si>
  <si>
    <t>1.1.3.5</t>
  </si>
  <si>
    <t>Порез на приход од непокретности на основу решења пореског органа</t>
  </si>
  <si>
    <t>Порез на приходе од осигурања лица</t>
  </si>
  <si>
    <t>1.1.4</t>
  </si>
  <si>
    <t>Самодоприноси</t>
  </si>
  <si>
    <t>1.1.4.1</t>
  </si>
  <si>
    <t>Самодопринос према зарадама запослених... на територији општине</t>
  </si>
  <si>
    <t>1.1.4.2</t>
  </si>
  <si>
    <t>Самодопринос из прихода од пољопривреде и шумарства</t>
  </si>
  <si>
    <t>1.1.4.3</t>
  </si>
  <si>
    <t>Самодопринос из прихода лица која се баве самосталном делатношћу</t>
  </si>
  <si>
    <t>1.1.4.4</t>
  </si>
  <si>
    <t>Самодопринос на вредност имовине</t>
  </si>
  <si>
    <t>Самодоприноси - општински                                                                     99</t>
  </si>
  <si>
    <t>Самодоприноси - МЗ Бјелуша                                                                     02</t>
  </si>
  <si>
    <t>Самодоприноси - МЗ Богојевићи                                                             03</t>
  </si>
  <si>
    <t>Самодоприноси - МЗ Вирово                                                                     06</t>
  </si>
  <si>
    <t>Самодоприноси - МЗ Висока                                                                     07</t>
  </si>
  <si>
    <t>Самодоприноси - МЗ Вране                                                                      08</t>
  </si>
  <si>
    <t>Самодоприноси - МЗ Добраче                                                                  11</t>
  </si>
  <si>
    <t>Самодоприноси - МЗ Драгојевац                                                             12</t>
  </si>
  <si>
    <t>Самодоприноси - МЗ Крушчица                                                               13</t>
  </si>
  <si>
    <t>Самодоприноси - МЗ Латвица                                                                  14</t>
  </si>
  <si>
    <t>Самодоприноси - МЗ Миросаљци                                                            15</t>
  </si>
  <si>
    <t>Самодоприноси - МЗ Поглед                                                                    16</t>
  </si>
  <si>
    <t>Самодоприноси - МЗ Северово                                                               19</t>
  </si>
  <si>
    <t>Самодоприноси - МЗ Ступчевићи                                                             20</t>
  </si>
  <si>
    <t>Самодоприноси - МЗ Церова                                                                    22</t>
  </si>
  <si>
    <t>1.1.5</t>
  </si>
  <si>
    <t>Порез на друге приходе</t>
  </si>
  <si>
    <t>1.1.5.1</t>
  </si>
  <si>
    <t>Порез на остале приходе</t>
  </si>
  <si>
    <t>1.1.5.2</t>
  </si>
  <si>
    <t>Порез на приходе спортиста и спортских стручњака</t>
  </si>
  <si>
    <t>Порез на фонд зарада</t>
  </si>
  <si>
    <t>2.1</t>
  </si>
  <si>
    <t>Порез на имовину</t>
  </si>
  <si>
    <t>3.1</t>
  </si>
  <si>
    <t>Периодични порези на непокретности</t>
  </si>
  <si>
    <t>3.1.1</t>
  </si>
  <si>
    <t>3.1.1.1</t>
  </si>
  <si>
    <t>Порез на имовину (осим на земљиште, акције и уделе) од физичких лица</t>
  </si>
  <si>
    <t xml:space="preserve"> </t>
  </si>
  <si>
    <t>3.1.1.2</t>
  </si>
  <si>
    <t>Порез на имовину (осим на земљиште, акције и уделе) од правних лица</t>
  </si>
  <si>
    <t>3.2</t>
  </si>
  <si>
    <t>Порези на заоставштину, наслеђе и поклон</t>
  </si>
  <si>
    <t>3.2.1</t>
  </si>
  <si>
    <t>Порез на наслеђе и поклон</t>
  </si>
  <si>
    <t>3.2.1.1</t>
  </si>
  <si>
    <t>3.3</t>
  </si>
  <si>
    <t>Порези на финансијске и капиталне трансакције</t>
  </si>
  <si>
    <t>3.3.1</t>
  </si>
  <si>
    <t>Порез на капиталне трансакције</t>
  </si>
  <si>
    <t>3.3.1.1</t>
  </si>
  <si>
    <t>Порез на пренос апсолутних права на непокретности</t>
  </si>
  <si>
    <t>3.3.1.2</t>
  </si>
  <si>
    <t>Порез на пренос апсол. права на акцијама и др. хартијама од вредности</t>
  </si>
  <si>
    <t>3.3.1.3</t>
  </si>
  <si>
    <t>Порез на пренос апсолутних права на половним моторним возилима...</t>
  </si>
  <si>
    <t>3.3.1.4</t>
  </si>
  <si>
    <t>Порез на пренос апсолутних права на осталим објектима</t>
  </si>
  <si>
    <t>3.4</t>
  </si>
  <si>
    <t>Други периодични порези на имовину</t>
  </si>
  <si>
    <t>3.4.1</t>
  </si>
  <si>
    <t>Порез на акције на име и уделе</t>
  </si>
  <si>
    <t>3.4.1.1</t>
  </si>
  <si>
    <t>Порез на добра и услуге</t>
  </si>
  <si>
    <t>4.1</t>
  </si>
  <si>
    <t>Порези на појединачне услуге</t>
  </si>
  <si>
    <t>4.1.1</t>
  </si>
  <si>
    <t>Комунална такса за коришћење рекламних паноа</t>
  </si>
  <si>
    <t>4.1.1.1</t>
  </si>
  <si>
    <t>Средства за противпожарну заштиту</t>
  </si>
  <si>
    <t>...од 6% наплаћ. премије осигурања од пожара у општини на чијој се територ. налази ...</t>
  </si>
  <si>
    <t>4.2</t>
  </si>
  <si>
    <t>Порези, таксе и накнаде на употребу добара, на дозволу да се ...</t>
  </si>
  <si>
    <t>4.2.1</t>
  </si>
  <si>
    <t>Порези, таксе и накнаде на моторна возила</t>
  </si>
  <si>
    <t>4.2.1.1</t>
  </si>
  <si>
    <t>Комунална такса за држање моторних друмских и прикључних возила…</t>
  </si>
  <si>
    <t>4.2.1.2</t>
  </si>
  <si>
    <t>Годишња накнада за друмска моторна возила, тракторе и прикључна возила</t>
  </si>
  <si>
    <t>4.2.1.3</t>
  </si>
  <si>
    <t>Годишња накнада за остала возила на моторни погон</t>
  </si>
  <si>
    <t>4.2.2</t>
  </si>
  <si>
    <t>Накнаде за коришћење добара од општег интереса</t>
  </si>
  <si>
    <t>4.2.2.1</t>
  </si>
  <si>
    <t>Накнада за промену намене обрадивог пољопривредног земљишта</t>
  </si>
  <si>
    <t>4.2.2.2</t>
  </si>
  <si>
    <t>Накнада за загађивање животне средине</t>
  </si>
  <si>
    <t>4.2.2.3</t>
  </si>
  <si>
    <r>
      <t>Накнада од емисије SO</t>
    </r>
    <r>
      <rPr>
        <sz val="7"/>
        <rFont val="Arial"/>
        <family val="2"/>
      </rPr>
      <t>2</t>
    </r>
    <r>
      <rPr>
        <sz val="8"/>
        <rFont val="Arial"/>
        <family val="2"/>
      </rPr>
      <t>, NO</t>
    </r>
    <r>
      <rPr>
        <sz val="7"/>
        <rFont val="Arial"/>
        <family val="2"/>
      </rPr>
      <t>2</t>
    </r>
    <r>
      <rPr>
        <sz val="8"/>
        <rFont val="Arial"/>
        <family val="2"/>
      </rPr>
      <t>, прашкастих материја и одложеног отпада</t>
    </r>
  </si>
  <si>
    <t>4.2.3</t>
  </si>
  <si>
    <t>Концесионе накнаде и боравишне таксе</t>
  </si>
  <si>
    <t>4.2.3.1</t>
  </si>
  <si>
    <t>Боравишна такса</t>
  </si>
  <si>
    <t>4.2.4</t>
  </si>
  <si>
    <t>Општинске и градске накнаде</t>
  </si>
  <si>
    <t>4.2.4.1</t>
  </si>
  <si>
    <t>Посебна накнада за заштиту и унапређење животне средине</t>
  </si>
  <si>
    <t>4.2.5</t>
  </si>
  <si>
    <t>Општинске и градске комуналне таксе</t>
  </si>
  <si>
    <t>4.2.5.1</t>
  </si>
  <si>
    <t>Комунална такса за коришћ. витрина ради излагања робе ван посл.прост.</t>
  </si>
  <si>
    <t>Други порези</t>
  </si>
  <si>
    <t>5.1</t>
  </si>
  <si>
    <t>Други порези које искључиво плаћају предузећа, односно предузетници</t>
  </si>
  <si>
    <t>5.1.1</t>
  </si>
  <si>
    <t>Комунална такса на фирму</t>
  </si>
  <si>
    <t>5.1.1.1</t>
  </si>
  <si>
    <t>Комунална такса на истицање фирме на пословном простору</t>
  </si>
  <si>
    <t>5.1.1.2</t>
  </si>
  <si>
    <t>Комунална такса на истицање и исписивање фирме ван пословног простора...</t>
  </si>
  <si>
    <t>Донације и трансфери</t>
  </si>
  <si>
    <t>Донације од међународних организација</t>
  </si>
  <si>
    <t>6.1</t>
  </si>
  <si>
    <t>Текуће донације од међународних организација</t>
  </si>
  <si>
    <t>6.1.1</t>
  </si>
  <si>
    <t>Текуће донације од међународних организација у корист нивоа општина</t>
  </si>
  <si>
    <t>6.1.1.1</t>
  </si>
  <si>
    <t>6.2</t>
  </si>
  <si>
    <t>Капиталне донације од међународних организација</t>
  </si>
  <si>
    <t>6.2.1</t>
  </si>
  <si>
    <t>Капиталне донације од међународних организација у корист нивоа општина</t>
  </si>
  <si>
    <t>6.2.1.1</t>
  </si>
  <si>
    <t>Трансфери од других нивоа власти</t>
  </si>
  <si>
    <t>7.1</t>
  </si>
  <si>
    <t>Текући трансфери од других нивоа власти</t>
  </si>
  <si>
    <t>7.1.1</t>
  </si>
  <si>
    <t>Текући трансфери од других нивоа власти у корист нивоа општина</t>
  </si>
  <si>
    <t>7.1.1.1</t>
  </si>
  <si>
    <t>Ненаменски трансфери од Реублике у корист нивоа општина</t>
  </si>
  <si>
    <t>7.1.1.2</t>
  </si>
  <si>
    <t>Други текући трансфери од Републике у корист нивоа општина</t>
  </si>
  <si>
    <t>7.1.1.3</t>
  </si>
  <si>
    <t>Текући наменски трансфери, у ужем смислу, од Републике у корист нивоа општина</t>
  </si>
  <si>
    <t>7.1.1.4</t>
  </si>
  <si>
    <t>Tекући трансфери градова у корист нивоа општина</t>
  </si>
  <si>
    <t>7.2</t>
  </si>
  <si>
    <t>Капитални трансфери од других нивоа власти</t>
  </si>
  <si>
    <t>7.2.1</t>
  </si>
  <si>
    <t>Капитални трансфери од других нивоа власти у корист нивоа општина</t>
  </si>
  <si>
    <t>7.2.1.1</t>
  </si>
  <si>
    <t>Капитални наменски трансфери, у ужем смисју, од Републике у корист нивоа општина</t>
  </si>
  <si>
    <t>Други приходи</t>
  </si>
  <si>
    <t>Приходи од имовине</t>
  </si>
  <si>
    <t>8.1</t>
  </si>
  <si>
    <t>Камате</t>
  </si>
  <si>
    <t>8.1.1</t>
  </si>
  <si>
    <t>Камате на средства консолидованог рачуна трезора општина</t>
  </si>
  <si>
    <t>8.1.1.1</t>
  </si>
  <si>
    <t>Приходи буџета општине од камата на средства КРТ укључена у депозит банака</t>
  </si>
  <si>
    <t>8.1.1.2</t>
  </si>
  <si>
    <t>Приходи од камата на средства корисника буџета општине укључ. у депозите...</t>
  </si>
  <si>
    <t>8.2</t>
  </si>
  <si>
    <t>Закуп непроизведене имовине</t>
  </si>
  <si>
    <t>8.2.1</t>
  </si>
  <si>
    <t>Накнада за коришћење шумског и пољопривредног земљишта</t>
  </si>
  <si>
    <t>8.2.1.1</t>
  </si>
  <si>
    <t>Одвоз одпада</t>
  </si>
  <si>
    <t>212.7</t>
  </si>
  <si>
    <t>Трошкови одржавања</t>
  </si>
  <si>
    <t>Донације удружење Арап-Ариље</t>
  </si>
  <si>
    <t>Донације удружење пчелара Саво Поповић</t>
  </si>
  <si>
    <t>Донације органски плодови</t>
  </si>
  <si>
    <t>Угоститељске услуге</t>
  </si>
  <si>
    <t>19 a</t>
  </si>
  <si>
    <t>62а</t>
  </si>
  <si>
    <t xml:space="preserve">Средства остварена од давања у закуп пољопривредног земљишта... </t>
  </si>
  <si>
    <t>8.2.1.2</t>
  </si>
  <si>
    <t>Накнада за коришћење шума и шумског земљишта</t>
  </si>
  <si>
    <t>8.2.2</t>
  </si>
  <si>
    <t>Накнада за коришћење простора и грађевинског земљишта</t>
  </si>
  <si>
    <t>8.2.2.1</t>
  </si>
  <si>
    <t>Комун. такса за коришћ. простора на јавним површинама или испред посл. простора …</t>
  </si>
  <si>
    <t>8.2.2.2</t>
  </si>
  <si>
    <t>Комун. такса за коришћ. простора за паркир…моторних.и прикљ.возила на уређеним …</t>
  </si>
  <si>
    <t>8.2.2.3</t>
  </si>
  <si>
    <t>Накнада за коришћење грађевинског земљишта</t>
  </si>
  <si>
    <t>8.2.2.4</t>
  </si>
  <si>
    <t>Комунална такса за заузеће јавне површине грађевинским материјалом</t>
  </si>
  <si>
    <t>8.2.2.5</t>
  </si>
  <si>
    <t>Накнада за коришћење грађевинског земљишта од правних лица</t>
  </si>
  <si>
    <t>8.2.3</t>
  </si>
  <si>
    <t>Накнада за коришћење речних обала, туристичких погодности и бања</t>
  </si>
  <si>
    <t>8.2.3.1</t>
  </si>
  <si>
    <t>Комунална такса за коришћење обале у пословне и ... друге сврхе</t>
  </si>
  <si>
    <t>8.2.4</t>
  </si>
  <si>
    <t>Коришћење ваздухопловног простора</t>
  </si>
  <si>
    <t>8.2.4.1</t>
  </si>
  <si>
    <t>Сливна водна накнада од правних лица</t>
  </si>
  <si>
    <t>Приходи од продаје добара и услуга</t>
  </si>
  <si>
    <t>9.1</t>
  </si>
  <si>
    <t>Приходи од продаје добара и услуга или закупа од стране трж.орг.</t>
  </si>
  <si>
    <t>9.1.1</t>
  </si>
  <si>
    <t>Прих. од прод. добара и услуга или закупа од стр. трж.орг. у корист нивоа општ</t>
  </si>
  <si>
    <t>9.1.1.1</t>
  </si>
  <si>
    <t>Прих. од давања у закуп, односно на коришћење непокретности у државној својини...</t>
  </si>
  <si>
    <t>9.1.1.2</t>
  </si>
  <si>
    <t>Приходи од закупнине за грађевинско земљиште у корист нивоа општина</t>
  </si>
  <si>
    <t>9.1.1.3</t>
  </si>
  <si>
    <t>9.2</t>
  </si>
  <si>
    <t>Таксе и накнаде</t>
  </si>
  <si>
    <t>9.2.1</t>
  </si>
  <si>
    <t>Таксе у корист нивоа општина</t>
  </si>
  <si>
    <t>9.2.1.1</t>
  </si>
  <si>
    <t>Општинске административне таксе</t>
  </si>
  <si>
    <t>9.2.1.2</t>
  </si>
  <si>
    <t>Накнада за уређивање грађевинског земљишта</t>
  </si>
  <si>
    <t>9.3</t>
  </si>
  <si>
    <t>Споредне продаје добара и услуга које врше државне нетржиш. јединице</t>
  </si>
  <si>
    <t>9.3.1</t>
  </si>
  <si>
    <t>Приходи општинских органа од споредне продаје добара и услуга...</t>
  </si>
  <si>
    <t>9.3.1.1</t>
  </si>
  <si>
    <t>Приходи које својом делатношћу остваре органи и организације општина</t>
  </si>
  <si>
    <t>Новчане казне и одузета имовинска корист</t>
  </si>
  <si>
    <t>10.1</t>
  </si>
  <si>
    <t>Приходи од новчаних казни за прекршаје</t>
  </si>
  <si>
    <t>10.1.1</t>
  </si>
  <si>
    <t>Приходи од новчаних казни за прекршаје у корист нивоа републике</t>
  </si>
  <si>
    <t>10.1.1.1</t>
  </si>
  <si>
    <t>Приходи од новчаних казни за саобраћајне прекршаје</t>
  </si>
  <si>
    <t>10.1.2</t>
  </si>
  <si>
    <t>Приходи од новчаних казни за прекршаје у корист нивоа општина</t>
  </si>
  <si>
    <t>10.1.2.1</t>
  </si>
  <si>
    <t>Прих. од новч.казни изреч...за прекрш. прописане актом СО, као и одуз. имовин. корист...</t>
  </si>
  <si>
    <t>10.1.2.2</t>
  </si>
  <si>
    <t>Приходи од новч. казни за прекршаје прописа из области заштите од пожара</t>
  </si>
  <si>
    <t>10.1.2.3</t>
  </si>
  <si>
    <t>Приходи од мандат. казни и казни изречених у управном поступку у корист општ.</t>
  </si>
  <si>
    <t>Добровољни трансфери од физичких и правних лица</t>
  </si>
  <si>
    <t>11.1</t>
  </si>
  <si>
    <t>Текући добровољни трансфери од физичких и правних лица</t>
  </si>
  <si>
    <t>11.2</t>
  </si>
  <si>
    <t>Mатеријал</t>
  </si>
  <si>
    <t>21.7</t>
  </si>
  <si>
    <t>Нераспоређени вишак прихода из ранијих година:</t>
  </si>
  <si>
    <t>88a</t>
  </si>
  <si>
    <t xml:space="preserve">функција 660: послови становања и заједнице некл. На другом месту </t>
  </si>
  <si>
    <t>158a</t>
  </si>
  <si>
    <t>Пројекат Филмског центра Србије</t>
  </si>
  <si>
    <t>158б</t>
  </si>
  <si>
    <t>Пројекат Уређења порте цркве св. Ахилија и њене непосредне околине</t>
  </si>
  <si>
    <t>158в</t>
  </si>
  <si>
    <t>158г</t>
  </si>
  <si>
    <r>
      <t xml:space="preserve">07 </t>
    </r>
    <r>
      <rPr>
        <sz val="9"/>
        <rFont val="Arial"/>
        <family val="2"/>
      </rPr>
      <t>Донације од другог нивоа власти</t>
    </r>
  </si>
  <si>
    <t>07 Донације од другог нивоа власти</t>
  </si>
  <si>
    <t>23.7</t>
  </si>
  <si>
    <t>20.4</t>
  </si>
  <si>
    <t>18a</t>
  </si>
  <si>
    <t>29a</t>
  </si>
  <si>
    <t>192a</t>
  </si>
  <si>
    <t>Column1</t>
  </si>
  <si>
    <t>65a</t>
  </si>
  <si>
    <t>137a</t>
  </si>
  <si>
    <t>137b</t>
  </si>
  <si>
    <t>1</t>
  </si>
  <si>
    <t>21.8</t>
  </si>
  <si>
    <t xml:space="preserve">            Нераспоређени вишак прихода из ранијих година:</t>
  </si>
  <si>
    <t xml:space="preserve">             -Приходи од улазница   Градског хора </t>
  </si>
</sst>
</file>

<file path=xl/styles.xml><?xml version="1.0" encoding="utf-8"?>
<styleSheet xmlns="http://schemas.openxmlformats.org/spreadsheetml/2006/main">
  <numFmts count="2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[$-241A]d\.\ mmmm\ yyyy"/>
    <numFmt numFmtId="174" formatCode="[$-409]dddd\,\ mmmm\ dd\,\ yyyy"/>
    <numFmt numFmtId="175" formatCode="[$-409]h:mm:ss\ AM/PM"/>
    <numFmt numFmtId="176" formatCode="&quot;$&quot;#,##0.00"/>
    <numFmt numFmtId="177" formatCode="dd\.mm\.yyyy"/>
    <numFmt numFmtId="178" formatCode="#,##0.00;[Red]#,##0.00"/>
  </numFmts>
  <fonts count="99">
    <font>
      <sz val="10"/>
      <name val="Arial"/>
      <family val="2"/>
    </font>
    <font>
      <sz val="8"/>
      <name val="Arial"/>
      <family val="2"/>
    </font>
    <font>
      <b/>
      <sz val="14"/>
      <name val="YuCiril Times"/>
      <family val="1"/>
    </font>
    <font>
      <sz val="14"/>
      <name val="YuCiril Times"/>
      <family val="1"/>
    </font>
    <font>
      <b/>
      <sz val="8"/>
      <name val="Arial"/>
      <family val="2"/>
    </font>
    <font>
      <b/>
      <sz val="16"/>
      <name val="YuCiril Times"/>
      <family val="1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YuCiril Times"/>
      <family val="1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i/>
      <u val="single"/>
      <sz val="10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9"/>
      <color indexed="10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sz val="9"/>
      <name val="Impact"/>
      <family val="2"/>
    </font>
    <font>
      <i/>
      <sz val="7"/>
      <name val="Arial"/>
      <family val="2"/>
    </font>
    <font>
      <b/>
      <sz val="9"/>
      <color indexed="10"/>
      <name val="Arial"/>
      <family val="2"/>
    </font>
    <font>
      <b/>
      <sz val="9"/>
      <color indexed="14"/>
      <name val="Arial"/>
      <family val="2"/>
    </font>
    <font>
      <sz val="9"/>
      <color indexed="12"/>
      <name val="Arial"/>
      <family val="2"/>
    </font>
    <font>
      <sz val="11"/>
      <name val="Arial"/>
      <family val="2"/>
    </font>
    <font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7"/>
      <name val="Arial"/>
      <family val="2"/>
    </font>
    <font>
      <b/>
      <sz val="10"/>
      <color indexed="14"/>
      <name val="Arial"/>
      <family val="2"/>
    </font>
    <font>
      <b/>
      <sz val="10"/>
      <color indexed="17"/>
      <name val="Arial"/>
      <family val="2"/>
    </font>
    <font>
      <sz val="10"/>
      <name val="Impact"/>
      <family val="2"/>
    </font>
    <font>
      <sz val="8"/>
      <color indexed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7"/>
      <name val="Arial"/>
      <family val="2"/>
    </font>
    <font>
      <b/>
      <i/>
      <sz val="9"/>
      <name val="Arial"/>
      <family val="2"/>
    </font>
    <font>
      <sz val="8"/>
      <color indexed="30"/>
      <name val="Arial"/>
      <family val="2"/>
    </font>
    <font>
      <sz val="7"/>
      <color indexed="30"/>
      <name val="Arial"/>
      <family val="2"/>
    </font>
    <font>
      <sz val="10"/>
      <color indexed="30"/>
      <name val="Arial"/>
      <family val="2"/>
    </font>
    <font>
      <sz val="9"/>
      <color indexed="30"/>
      <name val="Arial"/>
      <family val="2"/>
    </font>
    <font>
      <b/>
      <sz val="8"/>
      <color indexed="30"/>
      <name val="Arial"/>
      <family val="2"/>
    </font>
    <font>
      <sz val="9"/>
      <color indexed="8"/>
      <name val="Arial"/>
      <family val="2"/>
    </font>
    <font>
      <b/>
      <sz val="9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b/>
      <sz val="9"/>
      <color indexed="8"/>
      <name val="Trebuchet MS"/>
      <family val="2"/>
    </font>
    <font>
      <sz val="9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9"/>
      <color rgb="FF4B35EB"/>
      <name val="Arial"/>
      <family val="2"/>
    </font>
    <font>
      <b/>
      <sz val="9"/>
      <color rgb="FF4B35EB"/>
      <name val="Arial"/>
      <family val="2"/>
    </font>
    <font>
      <b/>
      <sz val="8"/>
      <color rgb="FF0000FF"/>
      <name val="Arial"/>
      <family val="2"/>
    </font>
    <font>
      <b/>
      <sz val="9"/>
      <color rgb="FF0000FF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ck"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ck">
        <color indexed="63"/>
      </left>
      <right style="thin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thick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ouble">
        <color indexed="63"/>
      </right>
      <top style="thin"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double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/>
      <bottom style="double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thick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ck"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ck"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double">
        <color indexed="63"/>
      </top>
      <bottom style="thin"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ck">
        <color indexed="63"/>
      </left>
      <right>
        <color indexed="63"/>
      </right>
      <top style="medium">
        <color indexed="63"/>
      </top>
      <bottom style="double">
        <color indexed="63"/>
      </bottom>
    </border>
    <border>
      <left style="thick">
        <color indexed="63"/>
      </left>
      <right>
        <color indexed="63"/>
      </right>
      <top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double">
        <color indexed="63"/>
      </left>
      <right style="thin">
        <color indexed="63"/>
      </right>
      <top style="thin">
        <color indexed="63"/>
      </top>
      <bottom style="double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0" fontId="79" fillId="27" borderId="1" applyNumberFormat="0" applyAlignment="0" applyProtection="0"/>
    <xf numFmtId="0" fontId="80" fillId="28" borderId="2" applyNumberFormat="0" applyAlignment="0" applyProtection="0"/>
    <xf numFmtId="0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1" applyNumberFormat="0" applyAlignment="0" applyProtection="0"/>
    <xf numFmtId="0" fontId="87" fillId="0" borderId="6" applyNumberFormat="0" applyFill="0" applyAlignment="0" applyProtection="0"/>
    <xf numFmtId="0" fontId="88" fillId="31" borderId="0" applyNumberFormat="0" applyBorder="0" applyAlignment="0" applyProtection="0"/>
    <xf numFmtId="0" fontId="0" fillId="32" borderId="7" applyNumberFormat="0" applyFont="0" applyAlignment="0" applyProtection="0"/>
    <xf numFmtId="0" fontId="89" fillId="27" borderId="8" applyNumberFormat="0" applyAlignment="0" applyProtection="0"/>
    <xf numFmtId="9" fontId="0" fillId="0" borderId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</cellStyleXfs>
  <cellXfs count="137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1" fillId="0" borderId="0" xfId="42" applyNumberFormat="1" applyFont="1" applyFill="1" applyBorder="1" applyAlignment="1" applyProtection="1">
      <alignment/>
      <protection/>
    </xf>
    <xf numFmtId="4" fontId="1" fillId="0" borderId="0" xfId="42" applyNumberFormat="1" applyFont="1" applyFill="1" applyBorder="1" applyAlignment="1" applyProtection="1">
      <alignment/>
      <protection locked="0"/>
    </xf>
    <xf numFmtId="10" fontId="1" fillId="0" borderId="0" xfId="42" applyNumberFormat="1" applyFont="1" applyFill="1" applyBorder="1" applyAlignment="1" applyProtection="1">
      <alignment/>
      <protection locked="0"/>
    </xf>
    <xf numFmtId="4" fontId="4" fillId="0" borderId="0" xfId="42" applyNumberFormat="1" applyFont="1" applyFill="1" applyBorder="1" applyAlignment="1" applyProtection="1">
      <alignment/>
      <protection/>
    </xf>
    <xf numFmtId="4" fontId="4" fillId="0" borderId="0" xfId="42" applyNumberFormat="1" applyFont="1" applyFill="1" applyBorder="1" applyAlignment="1" applyProtection="1">
      <alignment/>
      <protection locked="0"/>
    </xf>
    <xf numFmtId="49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/>
    </xf>
    <xf numFmtId="49" fontId="6" fillId="33" borderId="10" xfId="0" applyNumberFormat="1" applyFont="1" applyFill="1" applyBorder="1" applyAlignment="1">
      <alignment horizontal="center" wrapText="1"/>
    </xf>
    <xf numFmtId="0" fontId="6" fillId="33" borderId="11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left"/>
    </xf>
    <xf numFmtId="4" fontId="6" fillId="33" borderId="12" xfId="42" applyNumberFormat="1" applyFont="1" applyFill="1" applyBorder="1" applyAlignment="1" applyProtection="1">
      <alignment horizontal="center" wrapText="1"/>
      <protection/>
    </xf>
    <xf numFmtId="4" fontId="6" fillId="33" borderId="11" xfId="42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4" fontId="7" fillId="0" borderId="13" xfId="42" applyNumberFormat="1" applyFont="1" applyFill="1" applyBorder="1" applyAlignment="1" applyProtection="1">
      <alignment horizontal="center" wrapText="1"/>
      <protection/>
    </xf>
    <xf numFmtId="4" fontId="7" fillId="0" borderId="0" xfId="42" applyNumberFormat="1" applyFont="1" applyFill="1" applyBorder="1" applyAlignment="1" applyProtection="1">
      <alignment horizontal="center" wrapText="1"/>
      <protection locked="0"/>
    </xf>
    <xf numFmtId="10" fontId="1" fillId="0" borderId="13" xfId="42" applyNumberFormat="1" applyFont="1" applyFill="1" applyBorder="1" applyAlignment="1" applyProtection="1">
      <alignment/>
      <protection locked="0"/>
    </xf>
    <xf numFmtId="49" fontId="8" fillId="0" borderId="14" xfId="0" applyNumberFormat="1" applyFont="1" applyBorder="1" applyAlignment="1">
      <alignment/>
    </xf>
    <xf numFmtId="1" fontId="8" fillId="0" borderId="15" xfId="0" applyNumberFormat="1" applyFont="1" applyBorder="1" applyAlignment="1">
      <alignment horizontal="left"/>
    </xf>
    <xf numFmtId="1" fontId="8" fillId="0" borderId="15" xfId="0" applyNumberFormat="1" applyFont="1" applyBorder="1" applyAlignment="1">
      <alignment/>
    </xf>
    <xf numFmtId="1" fontId="8" fillId="0" borderId="15" xfId="0" applyNumberFormat="1" applyFont="1" applyBorder="1" applyAlignment="1" applyProtection="1">
      <alignment/>
      <protection locked="0"/>
    </xf>
    <xf numFmtId="1" fontId="8" fillId="0" borderId="16" xfId="0" applyNumberFormat="1" applyFont="1" applyBorder="1" applyAlignment="1" applyProtection="1">
      <alignment/>
      <protection locked="0"/>
    </xf>
    <xf numFmtId="10" fontId="1" fillId="0" borderId="17" xfId="42" applyNumberFormat="1" applyFont="1" applyFill="1" applyBorder="1" applyAlignment="1" applyProtection="1">
      <alignment/>
      <protection locked="0"/>
    </xf>
    <xf numFmtId="49" fontId="9" fillId="0" borderId="18" xfId="0" applyNumberFormat="1" applyFont="1" applyBorder="1" applyAlignment="1">
      <alignment horizontal="left"/>
    </xf>
    <xf numFmtId="0" fontId="10" fillId="34" borderId="19" xfId="0" applyFont="1" applyFill="1" applyBorder="1" applyAlignment="1">
      <alignment horizontal="left"/>
    </xf>
    <xf numFmtId="0" fontId="10" fillId="34" borderId="19" xfId="0" applyFont="1" applyFill="1" applyBorder="1" applyAlignment="1">
      <alignment/>
    </xf>
    <xf numFmtId="4" fontId="11" fillId="0" borderId="19" xfId="42" applyNumberFormat="1" applyFont="1" applyFill="1" applyBorder="1" applyAlignment="1" applyProtection="1">
      <alignment/>
      <protection/>
    </xf>
    <xf numFmtId="10" fontId="11" fillId="0" borderId="20" xfId="42" applyNumberFormat="1" applyFon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49" fontId="11" fillId="0" borderId="21" xfId="0" applyNumberFormat="1" applyFont="1" applyBorder="1" applyAlignment="1">
      <alignment horizontal="left"/>
    </xf>
    <xf numFmtId="0" fontId="11" fillId="0" borderId="22" xfId="0" applyFont="1" applyBorder="1" applyAlignment="1">
      <alignment horizontal="left"/>
    </xf>
    <xf numFmtId="0" fontId="11" fillId="0" borderId="22" xfId="0" applyFont="1" applyBorder="1" applyAlignment="1">
      <alignment/>
    </xf>
    <xf numFmtId="4" fontId="11" fillId="0" borderId="22" xfId="42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49" fontId="9" fillId="0" borderId="21" xfId="0" applyNumberFormat="1" applyFont="1" applyBorder="1" applyAlignment="1">
      <alignment horizontal="left"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/>
    </xf>
    <xf numFmtId="4" fontId="9" fillId="0" borderId="22" xfId="42" applyNumberFormat="1" applyFont="1" applyFill="1" applyBorder="1" applyAlignment="1" applyProtection="1">
      <alignment/>
      <protection/>
    </xf>
    <xf numFmtId="10" fontId="1" fillId="0" borderId="20" xfId="42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/>
    </xf>
    <xf numFmtId="49" fontId="1" fillId="0" borderId="18" xfId="0" applyNumberFormat="1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4" fillId="0" borderId="19" xfId="0" applyFont="1" applyBorder="1" applyAlignment="1">
      <alignment/>
    </xf>
    <xf numFmtId="4" fontId="4" fillId="0" borderId="19" xfId="42" applyNumberFormat="1" applyFont="1" applyFill="1" applyBorder="1" applyAlignment="1" applyProtection="1">
      <alignment/>
      <protection/>
    </xf>
    <xf numFmtId="4" fontId="4" fillId="0" borderId="19" xfId="42" applyNumberFormat="1" applyFont="1" applyFill="1" applyBorder="1" applyAlignment="1" applyProtection="1">
      <alignment/>
      <protection locked="0"/>
    </xf>
    <xf numFmtId="0" fontId="12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/>
    </xf>
    <xf numFmtId="4" fontId="1" fillId="0" borderId="19" xfId="42" applyNumberFormat="1" applyFont="1" applyFill="1" applyBorder="1" applyAlignment="1" applyProtection="1">
      <alignment/>
      <protection/>
    </xf>
    <xf numFmtId="4" fontId="1" fillId="0" borderId="19" xfId="42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0" fontId="1" fillId="0" borderId="19" xfId="0" applyFont="1" applyBorder="1" applyAlignment="1">
      <alignment/>
    </xf>
    <xf numFmtId="0" fontId="13" fillId="0" borderId="0" xfId="0" applyFont="1" applyAlignment="1">
      <alignment/>
    </xf>
    <xf numFmtId="49" fontId="11" fillId="0" borderId="18" xfId="0" applyNumberFormat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19" xfId="0" applyFont="1" applyBorder="1" applyAlignment="1">
      <alignment/>
    </xf>
    <xf numFmtId="4" fontId="11" fillId="0" borderId="19" xfId="42" applyNumberFormat="1" applyFont="1" applyFill="1" applyBorder="1" applyAlignment="1" applyProtection="1">
      <alignment/>
      <protection locked="0"/>
    </xf>
    <xf numFmtId="49" fontId="9" fillId="0" borderId="21" xfId="0" applyNumberFormat="1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9" fillId="0" borderId="19" xfId="0" applyFont="1" applyFill="1" applyBorder="1" applyAlignment="1">
      <alignment/>
    </xf>
    <xf numFmtId="0" fontId="1" fillId="0" borderId="0" xfId="0" applyFont="1" applyFill="1" applyAlignment="1">
      <alignment/>
    </xf>
    <xf numFmtId="0" fontId="9" fillId="0" borderId="19" xfId="0" applyFont="1" applyBorder="1" applyAlignment="1">
      <alignment horizontal="left"/>
    </xf>
    <xf numFmtId="0" fontId="9" fillId="0" borderId="19" xfId="0" applyFont="1" applyBorder="1" applyAlignment="1">
      <alignment/>
    </xf>
    <xf numFmtId="4" fontId="9" fillId="0" borderId="19" xfId="42" applyNumberFormat="1" applyFont="1" applyFill="1" applyBorder="1" applyAlignment="1" applyProtection="1">
      <alignment/>
      <protection/>
    </xf>
    <xf numFmtId="0" fontId="0" fillId="0" borderId="19" xfId="0" applyFont="1" applyBorder="1" applyAlignment="1">
      <alignment/>
    </xf>
    <xf numFmtId="0" fontId="12" fillId="0" borderId="0" xfId="0" applyFont="1" applyFill="1" applyAlignment="1">
      <alignment/>
    </xf>
    <xf numFmtId="10" fontId="4" fillId="0" borderId="20" xfId="42" applyNumberFormat="1" applyFont="1" applyFill="1" applyBorder="1" applyAlignment="1" applyProtection="1">
      <alignment/>
      <protection locked="0"/>
    </xf>
    <xf numFmtId="0" fontId="10" fillId="34" borderId="23" xfId="0" applyFont="1" applyFill="1" applyBorder="1" applyAlignment="1">
      <alignment horizontal="left"/>
    </xf>
    <xf numFmtId="4" fontId="9" fillId="0" borderId="19" xfId="42" applyNumberFormat="1" applyFont="1" applyFill="1" applyBorder="1" applyAlignment="1" applyProtection="1">
      <alignment/>
      <protection locked="0"/>
    </xf>
    <xf numFmtId="49" fontId="9" fillId="0" borderId="18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left"/>
    </xf>
    <xf numFmtId="0" fontId="4" fillId="0" borderId="19" xfId="0" applyFont="1" applyFill="1" applyBorder="1" applyAlignment="1">
      <alignment/>
    </xf>
    <xf numFmtId="0" fontId="1" fillId="0" borderId="19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0" fontId="1" fillId="0" borderId="19" xfId="0" applyNumberFormat="1" applyFont="1" applyBorder="1" applyAlignment="1">
      <alignment/>
    </xf>
    <xf numFmtId="0" fontId="13" fillId="0" borderId="0" xfId="0" applyNumberFormat="1" applyFont="1" applyAlignment="1">
      <alignment/>
    </xf>
    <xf numFmtId="1" fontId="11" fillId="0" borderId="19" xfId="0" applyNumberFormat="1" applyFont="1" applyBorder="1" applyAlignment="1">
      <alignment horizontal="left"/>
    </xf>
    <xf numFmtId="1" fontId="11" fillId="0" borderId="19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9" fillId="0" borderId="19" xfId="0" applyNumberFormat="1" applyFont="1" applyBorder="1" applyAlignment="1">
      <alignment horizontal="left"/>
    </xf>
    <xf numFmtId="1" fontId="9" fillId="0" borderId="19" xfId="0" applyNumberFormat="1" applyFont="1" applyBorder="1" applyAlignment="1">
      <alignment/>
    </xf>
    <xf numFmtId="0" fontId="14" fillId="0" borderId="0" xfId="0" applyFont="1" applyAlignment="1">
      <alignment/>
    </xf>
    <xf numFmtId="49" fontId="9" fillId="0" borderId="24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4" fontId="9" fillId="0" borderId="25" xfId="42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/>
    </xf>
    <xf numFmtId="49" fontId="11" fillId="0" borderId="24" xfId="0" applyNumberFormat="1" applyFont="1" applyFill="1" applyBorder="1" applyAlignment="1">
      <alignment horizontal="left"/>
    </xf>
    <xf numFmtId="0" fontId="11" fillId="0" borderId="19" xfId="0" applyFont="1" applyFill="1" applyBorder="1" applyAlignment="1">
      <alignment/>
    </xf>
    <xf numFmtId="4" fontId="11" fillId="0" borderId="25" xfId="42" applyNumberFormat="1" applyFont="1" applyFill="1" applyBorder="1" applyAlignment="1" applyProtection="1">
      <alignment/>
      <protection/>
    </xf>
    <xf numFmtId="0" fontId="11" fillId="0" borderId="25" xfId="0" applyFont="1" applyFill="1" applyBorder="1" applyAlignment="1">
      <alignment horizontal="left"/>
    </xf>
    <xf numFmtId="4" fontId="9" fillId="0" borderId="25" xfId="42" applyNumberFormat="1" applyFont="1" applyFill="1" applyBorder="1" applyAlignment="1" applyProtection="1">
      <alignment/>
      <protection locked="0"/>
    </xf>
    <xf numFmtId="10" fontId="1" fillId="0" borderId="26" xfId="42" applyNumberFormat="1" applyFont="1" applyFill="1" applyBorder="1" applyAlignment="1" applyProtection="1">
      <alignment/>
      <protection locked="0"/>
    </xf>
    <xf numFmtId="0" fontId="10" fillId="0" borderId="27" xfId="0" applyFont="1" applyBorder="1" applyAlignment="1">
      <alignment horizontal="left"/>
    </xf>
    <xf numFmtId="0" fontId="10" fillId="0" borderId="27" xfId="0" applyFont="1" applyBorder="1" applyAlignment="1">
      <alignment horizontal="right"/>
    </xf>
    <xf numFmtId="4" fontId="11" fillId="0" borderId="27" xfId="42" applyNumberFormat="1" applyFont="1" applyFill="1" applyBorder="1" applyAlignment="1" applyProtection="1">
      <alignment/>
      <protection/>
    </xf>
    <xf numFmtId="10" fontId="11" fillId="0" borderId="28" xfId="42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4" fontId="11" fillId="0" borderId="23" xfId="42" applyNumberFormat="1" applyFont="1" applyFill="1" applyBorder="1" applyAlignment="1" applyProtection="1">
      <alignment/>
      <protection locked="0"/>
    </xf>
    <xf numFmtId="10" fontId="9" fillId="0" borderId="20" xfId="42" applyNumberFormat="1" applyFont="1" applyFill="1" applyBorder="1" applyAlignment="1" applyProtection="1">
      <alignment/>
      <protection locked="0"/>
    </xf>
    <xf numFmtId="0" fontId="11" fillId="0" borderId="0" xfId="0" applyFont="1" applyAlignment="1">
      <alignment/>
    </xf>
    <xf numFmtId="49" fontId="9" fillId="0" borderId="18" xfId="0" applyNumberFormat="1" applyFont="1" applyBorder="1" applyAlignment="1">
      <alignment/>
    </xf>
    <xf numFmtId="4" fontId="9" fillId="0" borderId="23" xfId="42" applyNumberFormat="1" applyFont="1" applyFill="1" applyBorder="1" applyAlignment="1" applyProtection="1">
      <alignment/>
      <protection locked="0"/>
    </xf>
    <xf numFmtId="49" fontId="1" fillId="0" borderId="18" xfId="0" applyNumberFormat="1" applyFont="1" applyBorder="1" applyAlignment="1">
      <alignment/>
    </xf>
    <xf numFmtId="4" fontId="4" fillId="0" borderId="23" xfId="42" applyNumberFormat="1" applyFont="1" applyFill="1" applyBorder="1" applyAlignment="1" applyProtection="1">
      <alignment/>
      <protection locked="0"/>
    </xf>
    <xf numFmtId="4" fontId="1" fillId="0" borderId="23" xfId="42" applyNumberFormat="1" applyFont="1" applyFill="1" applyBorder="1" applyAlignment="1" applyProtection="1">
      <alignment/>
      <protection locked="0"/>
    </xf>
    <xf numFmtId="4" fontId="1" fillId="34" borderId="19" xfId="42" applyNumberFormat="1" applyFont="1" applyFill="1" applyBorder="1" applyAlignment="1" applyProtection="1">
      <alignment/>
      <protection/>
    </xf>
    <xf numFmtId="0" fontId="1" fillId="33" borderId="19" xfId="0" applyFont="1" applyFill="1" applyBorder="1" applyAlignment="1">
      <alignment/>
    </xf>
    <xf numFmtId="0" fontId="10" fillId="0" borderId="19" xfId="0" applyFont="1" applyBorder="1" applyAlignment="1">
      <alignment/>
    </xf>
    <xf numFmtId="4" fontId="11" fillId="0" borderId="29" xfId="42" applyNumberFormat="1" applyFont="1" applyFill="1" applyBorder="1" applyAlignment="1" applyProtection="1">
      <alignment/>
      <protection/>
    </xf>
    <xf numFmtId="4" fontId="9" fillId="0" borderId="29" xfId="42" applyNumberFormat="1" applyFont="1" applyFill="1" applyBorder="1" applyAlignment="1" applyProtection="1">
      <alignment/>
      <protection/>
    </xf>
    <xf numFmtId="49" fontId="4" fillId="0" borderId="18" xfId="0" applyNumberFormat="1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10" fillId="0" borderId="25" xfId="0" applyFont="1" applyBorder="1" applyAlignment="1">
      <alignment horizontal="right"/>
    </xf>
    <xf numFmtId="4" fontId="11" fillId="0" borderId="30" xfId="42" applyNumberFormat="1" applyFont="1" applyFill="1" applyBorder="1" applyAlignment="1" applyProtection="1">
      <alignment/>
      <protection locked="0"/>
    </xf>
    <xf numFmtId="4" fontId="11" fillId="0" borderId="19" xfId="0" applyNumberFormat="1" applyFont="1" applyBorder="1" applyAlignment="1">
      <alignment/>
    </xf>
    <xf numFmtId="0" fontId="9" fillId="0" borderId="25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4" fillId="0" borderId="25" xfId="0" applyFont="1" applyBorder="1" applyAlignment="1">
      <alignment/>
    </xf>
    <xf numFmtId="4" fontId="4" fillId="0" borderId="25" xfId="42" applyNumberFormat="1" applyFont="1" applyFill="1" applyBorder="1" applyAlignment="1" applyProtection="1">
      <alignment/>
      <protection/>
    </xf>
    <xf numFmtId="10" fontId="12" fillId="0" borderId="20" xfId="42" applyNumberFormat="1" applyFont="1" applyFill="1" applyBorder="1" applyAlignment="1" applyProtection="1">
      <alignment/>
      <protection locked="0"/>
    </xf>
    <xf numFmtId="4" fontId="9" fillId="0" borderId="19" xfId="0" applyNumberFormat="1" applyFont="1" applyBorder="1" applyAlignment="1">
      <alignment/>
    </xf>
    <xf numFmtId="0" fontId="4" fillId="0" borderId="19" xfId="0" applyFont="1" applyBorder="1" applyAlignment="1">
      <alignment horizontal="left"/>
    </xf>
    <xf numFmtId="4" fontId="4" fillId="0" borderId="19" xfId="0" applyNumberFormat="1" applyFont="1" applyBorder="1" applyAlignment="1">
      <alignment/>
    </xf>
    <xf numFmtId="4" fontId="4" fillId="0" borderId="23" xfId="0" applyNumberFormat="1" applyFont="1" applyBorder="1" applyAlignment="1" applyProtection="1">
      <alignment/>
      <protection locked="0"/>
    </xf>
    <xf numFmtId="4" fontId="11" fillId="0" borderId="31" xfId="42" applyNumberFormat="1" applyFont="1" applyFill="1" applyBorder="1" applyAlignment="1" applyProtection="1">
      <alignment/>
      <protection locked="0"/>
    </xf>
    <xf numFmtId="4" fontId="11" fillId="0" borderId="32" xfId="42" applyNumberFormat="1" applyFont="1" applyFill="1" applyBorder="1" applyAlignment="1" applyProtection="1">
      <alignment/>
      <protection locked="0"/>
    </xf>
    <xf numFmtId="10" fontId="11" fillId="0" borderId="33" xfId="42" applyNumberFormat="1" applyFont="1" applyFill="1" applyBorder="1" applyAlignment="1" applyProtection="1">
      <alignment/>
      <protection locked="0"/>
    </xf>
    <xf numFmtId="49" fontId="8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9" fontId="8" fillId="0" borderId="34" xfId="0" applyNumberFormat="1" applyFont="1" applyBorder="1" applyAlignment="1">
      <alignment/>
    </xf>
    <xf numFmtId="1" fontId="8" fillId="0" borderId="35" xfId="0" applyNumberFormat="1" applyFont="1" applyBorder="1" applyAlignment="1">
      <alignment horizontal="left"/>
    </xf>
    <xf numFmtId="1" fontId="8" fillId="0" borderId="35" xfId="0" applyNumberFormat="1" applyFont="1" applyBorder="1" applyAlignment="1">
      <alignment/>
    </xf>
    <xf numFmtId="1" fontId="8" fillId="0" borderId="35" xfId="0" applyNumberFormat="1" applyFont="1" applyBorder="1" applyAlignment="1" applyProtection="1">
      <alignment/>
      <protection locked="0"/>
    </xf>
    <xf numFmtId="1" fontId="8" fillId="0" borderId="36" xfId="0" applyNumberFormat="1" applyFont="1" applyBorder="1" applyAlignment="1" applyProtection="1">
      <alignment/>
      <protection locked="0"/>
    </xf>
    <xf numFmtId="49" fontId="6" fillId="33" borderId="37" xfId="57" applyNumberFormat="1" applyFont="1" applyFill="1" applyBorder="1" applyAlignment="1" applyProtection="1">
      <alignment horizontal="center" wrapText="1"/>
      <protection/>
    </xf>
    <xf numFmtId="0" fontId="6" fillId="33" borderId="38" xfId="0" applyFont="1" applyFill="1" applyBorder="1" applyAlignment="1">
      <alignment horizontal="left"/>
    </xf>
    <xf numFmtId="0" fontId="6" fillId="33" borderId="38" xfId="0" applyFont="1" applyFill="1" applyBorder="1" applyAlignment="1">
      <alignment horizontal="left" wrapText="1"/>
    </xf>
    <xf numFmtId="4" fontId="6" fillId="33" borderId="38" xfId="42" applyNumberFormat="1" applyFont="1" applyFill="1" applyBorder="1" applyAlignment="1" applyProtection="1">
      <alignment horizontal="center"/>
      <protection/>
    </xf>
    <xf numFmtId="4" fontId="6" fillId="33" borderId="38" xfId="42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/>
    </xf>
    <xf numFmtId="49" fontId="6" fillId="0" borderId="18" xfId="57" applyNumberFormat="1" applyFont="1" applyFill="1" applyBorder="1" applyAlignment="1" applyProtection="1">
      <alignment horizontal="center" wrapText="1"/>
      <protection/>
    </xf>
    <xf numFmtId="0" fontId="6" fillId="0" borderId="19" xfId="0" applyFont="1" applyBorder="1" applyAlignment="1">
      <alignment horizontal="left"/>
    </xf>
    <xf numFmtId="0" fontId="15" fillId="0" borderId="19" xfId="0" applyFont="1" applyBorder="1" applyAlignment="1">
      <alignment horizontal="left" wrapText="1"/>
    </xf>
    <xf numFmtId="4" fontId="6" fillId="0" borderId="19" xfId="42" applyNumberFormat="1" applyFont="1" applyFill="1" applyBorder="1" applyAlignment="1" applyProtection="1">
      <alignment horizontal="center"/>
      <protection/>
    </xf>
    <xf numFmtId="4" fontId="6" fillId="0" borderId="19" xfId="42" applyNumberFormat="1" applyFont="1" applyFill="1" applyBorder="1" applyAlignment="1" applyProtection="1">
      <alignment horizontal="center"/>
      <protection locked="0"/>
    </xf>
    <xf numFmtId="49" fontId="1" fillId="0" borderId="21" xfId="0" applyNumberFormat="1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4" fontId="1" fillId="0" borderId="22" xfId="42" applyNumberFormat="1" applyFont="1" applyFill="1" applyBorder="1" applyAlignment="1" applyProtection="1">
      <alignment/>
      <protection/>
    </xf>
    <xf numFmtId="4" fontId="1" fillId="0" borderId="22" xfId="42" applyNumberFormat="1" applyFont="1" applyFill="1" applyBorder="1" applyAlignment="1" applyProtection="1">
      <alignment/>
      <protection locked="0"/>
    </xf>
    <xf numFmtId="10" fontId="4" fillId="0" borderId="39" xfId="42" applyNumberFormat="1" applyFont="1" applyFill="1" applyBorder="1" applyAlignment="1" applyProtection="1">
      <alignment/>
      <protection locked="0"/>
    </xf>
    <xf numFmtId="0" fontId="17" fillId="0" borderId="19" xfId="0" applyFont="1" applyBorder="1" applyAlignment="1">
      <alignment/>
    </xf>
    <xf numFmtId="49" fontId="13" fillId="0" borderId="18" xfId="0" applyNumberFormat="1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4" fontId="13" fillId="0" borderId="19" xfId="42" applyNumberFormat="1" applyFont="1" applyFill="1" applyBorder="1" applyAlignment="1" applyProtection="1">
      <alignment/>
      <protection/>
    </xf>
    <xf numFmtId="4" fontId="13" fillId="0" borderId="19" xfId="42" applyNumberFormat="1" applyFont="1" applyFill="1" applyBorder="1" applyAlignment="1" applyProtection="1">
      <alignment/>
      <protection locked="0"/>
    </xf>
    <xf numFmtId="10" fontId="13" fillId="0" borderId="20" xfId="42" applyNumberFormat="1" applyFont="1" applyFill="1" applyBorder="1" applyAlignment="1" applyProtection="1">
      <alignment/>
      <protection locked="0"/>
    </xf>
    <xf numFmtId="0" fontId="18" fillId="0" borderId="19" xfId="0" applyFont="1" applyBorder="1" applyAlignment="1">
      <alignment horizontal="left"/>
    </xf>
    <xf numFmtId="0" fontId="18" fillId="0" borderId="19" xfId="0" applyFont="1" applyBorder="1" applyAlignment="1">
      <alignment/>
    </xf>
    <xf numFmtId="0" fontId="20" fillId="0" borderId="19" xfId="0" applyFont="1" applyBorder="1" applyAlignment="1">
      <alignment/>
    </xf>
    <xf numFmtId="4" fontId="10" fillId="0" borderId="19" xfId="42" applyNumberFormat="1" applyFont="1" applyFill="1" applyBorder="1" applyAlignment="1" applyProtection="1">
      <alignment/>
      <protection/>
    </xf>
    <xf numFmtId="4" fontId="10" fillId="35" borderId="29" xfId="42" applyNumberFormat="1" applyFont="1" applyFill="1" applyBorder="1" applyAlignment="1" applyProtection="1">
      <alignment/>
      <protection/>
    </xf>
    <xf numFmtId="4" fontId="4" fillId="35" borderId="29" xfId="42" applyNumberFormat="1" applyFont="1" applyFill="1" applyBorder="1" applyAlignment="1" applyProtection="1">
      <alignment/>
      <protection locked="0"/>
    </xf>
    <xf numFmtId="10" fontId="4" fillId="35" borderId="40" xfId="42" applyNumberFormat="1" applyFont="1" applyFill="1" applyBorder="1" applyAlignment="1" applyProtection="1">
      <alignment/>
      <protection locked="0"/>
    </xf>
    <xf numFmtId="0" fontId="0" fillId="35" borderId="41" xfId="0" applyFont="1" applyFill="1" applyBorder="1" applyAlignment="1">
      <alignment/>
    </xf>
    <xf numFmtId="1" fontId="8" fillId="0" borderId="32" xfId="0" applyNumberFormat="1" applyFont="1" applyBorder="1" applyAlignment="1" applyProtection="1">
      <alignment/>
      <protection locked="0"/>
    </xf>
    <xf numFmtId="10" fontId="8" fillId="0" borderId="33" xfId="0" applyNumberFormat="1" applyFont="1" applyBorder="1" applyAlignment="1" applyProtection="1">
      <alignment/>
      <protection locked="0"/>
    </xf>
    <xf numFmtId="49" fontId="1" fillId="0" borderId="42" xfId="0" applyNumberFormat="1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3" fillId="0" borderId="44" xfId="0" applyFont="1" applyBorder="1" applyAlignment="1">
      <alignment horizontal="right"/>
    </xf>
    <xf numFmtId="4" fontId="4" fillId="0" borderId="45" xfId="42" applyNumberFormat="1" applyFont="1" applyFill="1" applyBorder="1" applyAlignment="1" applyProtection="1">
      <alignment/>
      <protection locked="0"/>
    </xf>
    <xf numFmtId="10" fontId="1" fillId="0" borderId="46" xfId="42" applyNumberFormat="1" applyFont="1" applyFill="1" applyBorder="1" applyAlignment="1" applyProtection="1">
      <alignment/>
      <protection locked="0"/>
    </xf>
    <xf numFmtId="49" fontId="1" fillId="0" borderId="47" xfId="0" applyNumberFormat="1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22" fillId="0" borderId="47" xfId="0" applyFont="1" applyBorder="1" applyAlignment="1">
      <alignment horizontal="right"/>
    </xf>
    <xf numFmtId="4" fontId="1" fillId="0" borderId="47" xfId="42" applyNumberFormat="1" applyFont="1" applyFill="1" applyBorder="1" applyAlignment="1" applyProtection="1">
      <alignment/>
      <protection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" fontId="1" fillId="0" borderId="0" xfId="42" applyNumberFormat="1" applyFont="1" applyFill="1" applyBorder="1" applyAlignment="1" applyProtection="1">
      <alignment horizontal="right"/>
      <protection/>
    </xf>
    <xf numFmtId="4" fontId="7" fillId="0" borderId="0" xfId="42" applyNumberFormat="1" applyFont="1" applyFill="1" applyBorder="1" applyAlignment="1" applyProtection="1">
      <alignment horizontal="center" wrapText="1"/>
      <protection/>
    </xf>
    <xf numFmtId="10" fontId="7" fillId="0" borderId="0" xfId="42" applyNumberFormat="1" applyFont="1" applyFill="1" applyBorder="1" applyAlignment="1" applyProtection="1">
      <alignment horizontal="center" wrapText="1"/>
      <protection locked="0"/>
    </xf>
    <xf numFmtId="4" fontId="8" fillId="0" borderId="15" xfId="0" applyNumberFormat="1" applyFont="1" applyBorder="1" applyAlignment="1" applyProtection="1">
      <alignment/>
      <protection locked="0"/>
    </xf>
    <xf numFmtId="4" fontId="25" fillId="0" borderId="48" xfId="42" applyNumberFormat="1" applyFont="1" applyFill="1" applyBorder="1" applyAlignment="1" applyProtection="1">
      <alignment/>
      <protection locked="0"/>
    </xf>
    <xf numFmtId="0" fontId="1" fillId="0" borderId="49" xfId="0" applyFont="1" applyBorder="1" applyAlignment="1">
      <alignment horizontal="left"/>
    </xf>
    <xf numFmtId="0" fontId="27" fillId="0" borderId="29" xfId="0" applyFont="1" applyBorder="1" applyAlignment="1">
      <alignment/>
    </xf>
    <xf numFmtId="4" fontId="27" fillId="0" borderId="29" xfId="0" applyNumberFormat="1" applyFont="1" applyBorder="1" applyAlignment="1" applyProtection="1">
      <alignment/>
      <protection locked="0"/>
    </xf>
    <xf numFmtId="4" fontId="11" fillId="0" borderId="19" xfId="42" applyNumberFormat="1" applyFont="1" applyFill="1" applyBorder="1" applyAlignment="1" applyProtection="1">
      <alignment horizontal="right"/>
      <protection/>
    </xf>
    <xf numFmtId="0" fontId="9" fillId="0" borderId="41" xfId="0" applyFont="1" applyBorder="1" applyAlignment="1">
      <alignment/>
    </xf>
    <xf numFmtId="4" fontId="9" fillId="0" borderId="19" xfId="42" applyNumberFormat="1" applyFont="1" applyFill="1" applyBorder="1" applyAlignment="1" applyProtection="1">
      <alignment horizontal="right"/>
      <protection/>
    </xf>
    <xf numFmtId="0" fontId="11" fillId="0" borderId="41" xfId="0" applyFont="1" applyBorder="1" applyAlignment="1">
      <alignment/>
    </xf>
    <xf numFmtId="4" fontId="11" fillId="0" borderId="19" xfId="42" applyNumberFormat="1" applyFont="1" applyFill="1" applyBorder="1" applyAlignment="1" applyProtection="1">
      <alignment wrapText="1"/>
      <protection locked="0"/>
    </xf>
    <xf numFmtId="4" fontId="9" fillId="0" borderId="19" xfId="42" applyNumberFormat="1" applyFont="1" applyFill="1" applyBorder="1" applyAlignment="1" applyProtection="1">
      <alignment wrapText="1"/>
      <protection locked="0"/>
    </xf>
    <xf numFmtId="4" fontId="14" fillId="0" borderId="19" xfId="42" applyNumberFormat="1" applyFont="1" applyFill="1" applyBorder="1" applyAlignment="1" applyProtection="1">
      <alignment horizontal="right"/>
      <protection/>
    </xf>
    <xf numFmtId="0" fontId="1" fillId="0" borderId="41" xfId="0" applyFont="1" applyBorder="1" applyAlignment="1">
      <alignment/>
    </xf>
    <xf numFmtId="4" fontId="28" fillId="0" borderId="19" xfId="42" applyNumberFormat="1" applyFont="1" applyFill="1" applyBorder="1" applyAlignment="1" applyProtection="1">
      <alignment horizontal="right"/>
      <protection/>
    </xf>
    <xf numFmtId="4" fontId="1" fillId="0" borderId="19" xfId="42" applyNumberFormat="1" applyFont="1" applyFill="1" applyBorder="1" applyAlignment="1" applyProtection="1">
      <alignment wrapText="1"/>
      <protection locked="0"/>
    </xf>
    <xf numFmtId="0" fontId="1" fillId="0" borderId="41" xfId="0" applyFont="1" applyFill="1" applyBorder="1" applyAlignment="1">
      <alignment/>
    </xf>
    <xf numFmtId="4" fontId="7" fillId="0" borderId="19" xfId="42" applyNumberFormat="1" applyFont="1" applyFill="1" applyBorder="1" applyAlignment="1" applyProtection="1">
      <alignment horizontal="right"/>
      <protection/>
    </xf>
    <xf numFmtId="4" fontId="7" fillId="0" borderId="19" xfId="42" applyNumberFormat="1" applyFont="1" applyFill="1" applyBorder="1" applyAlignment="1" applyProtection="1">
      <alignment/>
      <protection/>
    </xf>
    <xf numFmtId="0" fontId="9" fillId="0" borderId="41" xfId="0" applyFont="1" applyFill="1" applyBorder="1" applyAlignment="1">
      <alignment/>
    </xf>
    <xf numFmtId="0" fontId="13" fillId="0" borderId="19" xfId="0" applyFont="1" applyFill="1" applyBorder="1" applyAlignment="1">
      <alignment horizontal="left"/>
    </xf>
    <xf numFmtId="4" fontId="11" fillId="0" borderId="25" xfId="42" applyNumberFormat="1" applyFont="1" applyFill="1" applyBorder="1" applyAlignment="1" applyProtection="1">
      <alignment horizontal="right"/>
      <protection/>
    </xf>
    <xf numFmtId="4" fontId="14" fillId="0" borderId="25" xfId="42" applyNumberFormat="1" applyFont="1" applyFill="1" applyBorder="1" applyAlignment="1" applyProtection="1">
      <alignment horizontal="right"/>
      <protection/>
    </xf>
    <xf numFmtId="4" fontId="7" fillId="0" borderId="25" xfId="42" applyNumberFormat="1" applyFont="1" applyFill="1" applyBorder="1" applyAlignment="1" applyProtection="1">
      <alignment horizontal="right"/>
      <protection/>
    </xf>
    <xf numFmtId="49" fontId="9" fillId="0" borderId="19" xfId="0" applyNumberFormat="1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4" fontId="9" fillId="0" borderId="25" xfId="42" applyNumberFormat="1" applyFont="1" applyFill="1" applyBorder="1" applyAlignment="1" applyProtection="1">
      <alignment wrapText="1"/>
      <protection locked="0"/>
    </xf>
    <xf numFmtId="49" fontId="4" fillId="0" borderId="50" xfId="0" applyNumberFormat="1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4" fontId="9" fillId="0" borderId="25" xfId="42" applyNumberFormat="1" applyFont="1" applyFill="1" applyBorder="1" applyAlignment="1" applyProtection="1">
      <alignment horizontal="right"/>
      <protection/>
    </xf>
    <xf numFmtId="49" fontId="9" fillId="0" borderId="51" xfId="0" applyNumberFormat="1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4" fontId="14" fillId="0" borderId="30" xfId="42" applyNumberFormat="1" applyFont="1" applyFill="1" applyBorder="1" applyAlignment="1" applyProtection="1">
      <alignment horizontal="right"/>
      <protection/>
    </xf>
    <xf numFmtId="4" fontId="9" fillId="0" borderId="29" xfId="42" applyNumberFormat="1" applyFont="1" applyFill="1" applyBorder="1" applyAlignment="1" applyProtection="1">
      <alignment wrapText="1"/>
      <protection locked="0"/>
    </xf>
    <xf numFmtId="49" fontId="9" fillId="0" borderId="52" xfId="0" applyNumberFormat="1" applyFont="1" applyBorder="1" applyAlignment="1">
      <alignment horizontal="left"/>
    </xf>
    <xf numFmtId="0" fontId="9" fillId="0" borderId="49" xfId="0" applyFont="1" applyBorder="1" applyAlignment="1">
      <alignment horizontal="left"/>
    </xf>
    <xf numFmtId="49" fontId="9" fillId="0" borderId="53" xfId="0" applyNumberFormat="1" applyFont="1" applyBorder="1" applyAlignment="1">
      <alignment horizontal="left"/>
    </xf>
    <xf numFmtId="0" fontId="9" fillId="0" borderId="54" xfId="0" applyFont="1" applyBorder="1" applyAlignment="1">
      <alignment horizontal="left"/>
    </xf>
    <xf numFmtId="49" fontId="1" fillId="0" borderId="55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left"/>
    </xf>
    <xf numFmtId="4" fontId="0" fillId="0" borderId="30" xfId="42" applyNumberFormat="1" applyFont="1" applyFill="1" applyBorder="1" applyAlignment="1" applyProtection="1">
      <alignment/>
      <protection locked="0"/>
    </xf>
    <xf numFmtId="49" fontId="11" fillId="0" borderId="18" xfId="0" applyNumberFormat="1" applyFont="1" applyFill="1" applyBorder="1" applyAlignment="1">
      <alignment horizontal="left"/>
    </xf>
    <xf numFmtId="49" fontId="4" fillId="0" borderId="18" xfId="0" applyNumberFormat="1" applyFont="1" applyFill="1" applyBorder="1" applyAlignment="1">
      <alignment horizontal="left"/>
    </xf>
    <xf numFmtId="4" fontId="1" fillId="0" borderId="19" xfId="42" applyNumberFormat="1" applyFont="1" applyFill="1" applyBorder="1" applyAlignment="1" applyProtection="1">
      <alignment horizontal="right"/>
      <protection/>
    </xf>
    <xf numFmtId="0" fontId="1" fillId="0" borderId="23" xfId="0" applyFont="1" applyFill="1" applyBorder="1" applyAlignment="1">
      <alignment horizontal="left"/>
    </xf>
    <xf numFmtId="0" fontId="1" fillId="0" borderId="41" xfId="0" applyFont="1" applyFill="1" applyBorder="1" applyAlignment="1">
      <alignment/>
    </xf>
    <xf numFmtId="4" fontId="1" fillId="0" borderId="19" xfId="0" applyNumberFormat="1" applyFont="1" applyFill="1" applyBorder="1" applyAlignment="1">
      <alignment/>
    </xf>
    <xf numFmtId="49" fontId="4" fillId="0" borderId="55" xfId="0" applyNumberFormat="1" applyFont="1" applyBorder="1" applyAlignment="1">
      <alignment horizontal="left"/>
    </xf>
    <xf numFmtId="4" fontId="4" fillId="0" borderId="48" xfId="42" applyNumberFormat="1" applyFont="1" applyFill="1" applyBorder="1" applyAlignment="1" applyProtection="1">
      <alignment/>
      <protection locked="0"/>
    </xf>
    <xf numFmtId="4" fontId="11" fillId="0" borderId="25" xfId="42" applyNumberFormat="1" applyFont="1" applyFill="1" applyBorder="1" applyAlignment="1" applyProtection="1">
      <alignment/>
      <protection locked="0"/>
    </xf>
    <xf numFmtId="49" fontId="9" fillId="0" borderId="18" xfId="0" applyNumberFormat="1" applyFont="1" applyFill="1" applyBorder="1" applyAlignment="1">
      <alignment/>
    </xf>
    <xf numFmtId="4" fontId="9" fillId="0" borderId="19" xfId="42" applyNumberFormat="1" applyFont="1" applyFill="1" applyBorder="1" applyAlignment="1" applyProtection="1">
      <alignment/>
      <protection locked="0"/>
    </xf>
    <xf numFmtId="4" fontId="11" fillId="0" borderId="19" xfId="42" applyNumberFormat="1" applyFont="1" applyFill="1" applyBorder="1" applyAlignment="1" applyProtection="1">
      <alignment horizontal="right"/>
      <protection locked="0"/>
    </xf>
    <xf numFmtId="49" fontId="1" fillId="0" borderId="51" xfId="0" applyNumberFormat="1" applyFont="1" applyFill="1" applyBorder="1" applyAlignment="1">
      <alignment horizontal="left"/>
    </xf>
    <xf numFmtId="0" fontId="1" fillId="0" borderId="30" xfId="0" applyFont="1" applyBorder="1" applyAlignment="1">
      <alignment horizontal="left"/>
    </xf>
    <xf numFmtId="4" fontId="25" fillId="0" borderId="56" xfId="42" applyNumberFormat="1" applyFont="1" applyFill="1" applyBorder="1" applyAlignment="1" applyProtection="1">
      <alignment/>
      <protection locked="0"/>
    </xf>
    <xf numFmtId="4" fontId="25" fillId="0" borderId="57" xfId="42" applyNumberFormat="1" applyFont="1" applyFill="1" applyBorder="1" applyAlignment="1" applyProtection="1">
      <alignment horizontal="right"/>
      <protection/>
    </xf>
    <xf numFmtId="4" fontId="25" fillId="0" borderId="57" xfId="42" applyNumberFormat="1" applyFont="1" applyFill="1" applyBorder="1" applyAlignment="1" applyProtection="1">
      <alignment/>
      <protection locked="0"/>
    </xf>
    <xf numFmtId="0" fontId="4" fillId="0" borderId="23" xfId="0" applyFont="1" applyBorder="1" applyAlignment="1">
      <alignment horizontal="left"/>
    </xf>
    <xf numFmtId="49" fontId="1" fillId="0" borderId="53" xfId="0" applyNumberFormat="1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4" fontId="0" fillId="0" borderId="29" xfId="42" applyNumberFormat="1" applyFont="1" applyFill="1" applyBorder="1" applyAlignment="1" applyProtection="1">
      <alignment/>
      <protection locked="0"/>
    </xf>
    <xf numFmtId="49" fontId="1" fillId="0" borderId="50" xfId="0" applyNumberFormat="1" applyFont="1" applyFill="1" applyBorder="1" applyAlignment="1">
      <alignment horizontal="left"/>
    </xf>
    <xf numFmtId="4" fontId="1" fillId="35" borderId="29" xfId="42" applyNumberFormat="1" applyFont="1" applyFill="1" applyBorder="1" applyAlignment="1" applyProtection="1">
      <alignment horizontal="right"/>
      <protection/>
    </xf>
    <xf numFmtId="4" fontId="1" fillId="35" borderId="29" xfId="42" applyNumberFormat="1" applyFont="1" applyFill="1" applyBorder="1" applyAlignment="1" applyProtection="1">
      <alignment/>
      <protection locked="0"/>
    </xf>
    <xf numFmtId="0" fontId="9" fillId="0" borderId="41" xfId="0" applyFont="1" applyBorder="1" applyAlignment="1">
      <alignment horizontal="left"/>
    </xf>
    <xf numFmtId="49" fontId="1" fillId="0" borderId="50" xfId="0" applyNumberFormat="1" applyFont="1" applyBorder="1" applyAlignment="1">
      <alignment horizontal="left"/>
    </xf>
    <xf numFmtId="0" fontId="11" fillId="0" borderId="41" xfId="0" applyFont="1" applyFill="1" applyBorder="1" applyAlignment="1">
      <alignment/>
    </xf>
    <xf numFmtId="49" fontId="1" fillId="0" borderId="21" xfId="0" applyNumberFormat="1" applyFont="1" applyFill="1" applyBorder="1" applyAlignment="1">
      <alignment horizontal="left"/>
    </xf>
    <xf numFmtId="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 applyProtection="1">
      <alignment horizontal="right"/>
      <protection locked="0"/>
    </xf>
    <xf numFmtId="49" fontId="4" fillId="0" borderId="50" xfId="0" applyNumberFormat="1" applyFont="1" applyFill="1" applyBorder="1" applyAlignment="1">
      <alignment horizontal="left"/>
    </xf>
    <xf numFmtId="4" fontId="1" fillId="0" borderId="29" xfId="42" applyNumberFormat="1" applyFont="1" applyFill="1" applyBorder="1" applyAlignment="1" applyProtection="1">
      <alignment horizontal="right"/>
      <protection/>
    </xf>
    <xf numFmtId="4" fontId="1" fillId="0" borderId="29" xfId="42" applyNumberFormat="1" applyFont="1" applyFill="1" applyBorder="1" applyAlignment="1" applyProtection="1">
      <alignment/>
      <protection locked="0"/>
    </xf>
    <xf numFmtId="49" fontId="1" fillId="0" borderId="53" xfId="0" applyNumberFormat="1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27" fillId="0" borderId="29" xfId="0" applyFont="1" applyFill="1" applyBorder="1" applyAlignment="1">
      <alignment/>
    </xf>
    <xf numFmtId="4" fontId="27" fillId="0" borderId="29" xfId="0" applyNumberFormat="1" applyFont="1" applyFill="1" applyBorder="1" applyAlignment="1" applyProtection="1">
      <alignment/>
      <protection locked="0"/>
    </xf>
    <xf numFmtId="0" fontId="11" fillId="0" borderId="58" xfId="0" applyFont="1" applyBorder="1" applyAlignment="1">
      <alignment/>
    </xf>
    <xf numFmtId="4" fontId="11" fillId="0" borderId="22" xfId="42" applyNumberFormat="1" applyFont="1" applyFill="1" applyBorder="1" applyAlignment="1" applyProtection="1">
      <alignment wrapText="1"/>
      <protection locked="0"/>
    </xf>
    <xf numFmtId="49" fontId="9" fillId="0" borderId="53" xfId="0" applyNumberFormat="1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10" fillId="36" borderId="41" xfId="0" applyFont="1" applyFill="1" applyBorder="1" applyAlignment="1">
      <alignment/>
    </xf>
    <xf numFmtId="0" fontId="10" fillId="36" borderId="29" xfId="0" applyFont="1" applyFill="1" applyBorder="1" applyAlignment="1">
      <alignment/>
    </xf>
    <xf numFmtId="4" fontId="10" fillId="36" borderId="29" xfId="0" applyNumberFormat="1" applyFont="1" applyFill="1" applyBorder="1" applyAlignment="1">
      <alignment/>
    </xf>
    <xf numFmtId="49" fontId="9" fillId="37" borderId="53" xfId="0" applyNumberFormat="1" applyFont="1" applyFill="1" applyBorder="1" applyAlignment="1">
      <alignment horizontal="left"/>
    </xf>
    <xf numFmtId="0" fontId="11" fillId="34" borderId="29" xfId="0" applyFont="1" applyFill="1" applyBorder="1" applyAlignment="1">
      <alignment horizontal="left"/>
    </xf>
    <xf numFmtId="4" fontId="11" fillId="34" borderId="29" xfId="0" applyNumberFormat="1" applyFont="1" applyFill="1" applyBorder="1" applyAlignment="1">
      <alignment horizontal="left"/>
    </xf>
    <xf numFmtId="0" fontId="11" fillId="0" borderId="41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right"/>
    </xf>
    <xf numFmtId="0" fontId="0" fillId="34" borderId="41" xfId="0" applyFont="1" applyFill="1" applyBorder="1" applyAlignment="1">
      <alignment/>
    </xf>
    <xf numFmtId="4" fontId="9" fillId="34" borderId="29" xfId="42" applyNumberFormat="1" applyFont="1" applyFill="1" applyBorder="1" applyAlignment="1" applyProtection="1">
      <alignment horizontal="right"/>
      <protection/>
    </xf>
    <xf numFmtId="4" fontId="9" fillId="34" borderId="29" xfId="42" applyNumberFormat="1" applyFont="1" applyFill="1" applyBorder="1" applyAlignment="1" applyProtection="1">
      <alignment wrapText="1"/>
      <protection locked="0"/>
    </xf>
    <xf numFmtId="0" fontId="11" fillId="0" borderId="41" xfId="0" applyFont="1" applyBorder="1" applyAlignment="1">
      <alignment horizontal="left"/>
    </xf>
    <xf numFmtId="0" fontId="0" fillId="34" borderId="41" xfId="0" applyFont="1" applyFill="1" applyBorder="1" applyAlignment="1">
      <alignment/>
    </xf>
    <xf numFmtId="0" fontId="9" fillId="0" borderId="41" xfId="0" applyFont="1" applyFill="1" applyBorder="1" applyAlignment="1">
      <alignment/>
    </xf>
    <xf numFmtId="0" fontId="9" fillId="0" borderId="41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10" fillId="34" borderId="29" xfId="0" applyFont="1" applyFill="1" applyBorder="1" applyAlignment="1">
      <alignment horizontal="left"/>
    </xf>
    <xf numFmtId="4" fontId="10" fillId="34" borderId="29" xfId="0" applyNumberFormat="1" applyFont="1" applyFill="1" applyBorder="1" applyAlignment="1">
      <alignment horizontal="left"/>
    </xf>
    <xf numFmtId="49" fontId="11" fillId="0" borderId="51" xfId="0" applyNumberFormat="1" applyFont="1" applyFill="1" applyBorder="1" applyAlignment="1">
      <alignment horizontal="left"/>
    </xf>
    <xf numFmtId="49" fontId="11" fillId="0" borderId="53" xfId="0" applyNumberFormat="1" applyFont="1" applyFill="1" applyBorder="1" applyAlignment="1">
      <alignment horizontal="left"/>
    </xf>
    <xf numFmtId="49" fontId="1" fillId="37" borderId="51" xfId="0" applyNumberFormat="1" applyFont="1" applyFill="1" applyBorder="1" applyAlignment="1">
      <alignment horizontal="left"/>
    </xf>
    <xf numFmtId="0" fontId="11" fillId="0" borderId="58" xfId="0" applyFont="1" applyFill="1" applyBorder="1" applyAlignment="1">
      <alignment/>
    </xf>
    <xf numFmtId="49" fontId="1" fillId="0" borderId="19" xfId="0" applyNumberFormat="1" applyFont="1" applyFill="1" applyBorder="1" applyAlignment="1">
      <alignment horizontal="left"/>
    </xf>
    <xf numFmtId="0" fontId="4" fillId="0" borderId="19" xfId="0" applyFont="1" applyFill="1" applyBorder="1" applyAlignment="1">
      <alignment horizontal="left"/>
    </xf>
    <xf numFmtId="49" fontId="11" fillId="0" borderId="19" xfId="0" applyNumberFormat="1" applyFont="1" applyFill="1" applyBorder="1" applyAlignment="1">
      <alignment horizontal="left"/>
    </xf>
    <xf numFmtId="49" fontId="9" fillId="0" borderId="51" xfId="0" applyNumberFormat="1" applyFont="1" applyFill="1" applyBorder="1" applyAlignment="1">
      <alignment horizontal="left"/>
    </xf>
    <xf numFmtId="0" fontId="11" fillId="0" borderId="0" xfId="0" applyFont="1" applyFill="1" applyAlignment="1">
      <alignment/>
    </xf>
    <xf numFmtId="4" fontId="9" fillId="0" borderId="19" xfId="42" applyNumberFormat="1" applyFont="1" applyFill="1" applyBorder="1" applyAlignment="1" applyProtection="1">
      <alignment horizontal="right"/>
      <protection locked="0"/>
    </xf>
    <xf numFmtId="0" fontId="9" fillId="0" borderId="23" xfId="0" applyFont="1" applyFill="1" applyBorder="1" applyAlignment="1">
      <alignment horizontal="left"/>
    </xf>
    <xf numFmtId="49" fontId="9" fillId="0" borderId="50" xfId="0" applyNumberFormat="1" applyFont="1" applyFill="1" applyBorder="1" applyAlignment="1">
      <alignment horizontal="left"/>
    </xf>
    <xf numFmtId="0" fontId="11" fillId="0" borderId="23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4" fontId="11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49" fontId="11" fillId="0" borderId="41" xfId="0" applyNumberFormat="1" applyFont="1" applyFill="1" applyBorder="1" applyAlignment="1">
      <alignment horizontal="left"/>
    </xf>
    <xf numFmtId="0" fontId="11" fillId="0" borderId="29" xfId="0" applyFont="1" applyFill="1" applyBorder="1" applyAlignment="1">
      <alignment horizontal="left"/>
    </xf>
    <xf numFmtId="0" fontId="11" fillId="0" borderId="23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0" fillId="38" borderId="19" xfId="0" applyFont="1" applyFill="1" applyBorder="1" applyAlignment="1">
      <alignment horizontal="left"/>
    </xf>
    <xf numFmtId="0" fontId="0" fillId="38" borderId="19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10" fontId="1" fillId="0" borderId="41" xfId="42" applyNumberFormat="1" applyFont="1" applyFill="1" applyBorder="1" applyAlignment="1" applyProtection="1">
      <alignment/>
      <protection locked="0"/>
    </xf>
    <xf numFmtId="4" fontId="9" fillId="0" borderId="19" xfId="42" applyNumberFormat="1" applyFont="1" applyFill="1" applyBorder="1" applyAlignment="1" applyProtection="1">
      <alignment horizontal="right"/>
      <protection/>
    </xf>
    <xf numFmtId="49" fontId="11" fillId="0" borderId="50" xfId="0" applyNumberFormat="1" applyFont="1" applyFill="1" applyBorder="1" applyAlignment="1">
      <alignment horizontal="left"/>
    </xf>
    <xf numFmtId="49" fontId="9" fillId="0" borderId="19" xfId="0" applyNumberFormat="1" applyFont="1" applyFill="1" applyBorder="1" applyAlignment="1">
      <alignment horizontal="left"/>
    </xf>
    <xf numFmtId="0" fontId="9" fillId="0" borderId="0" xfId="0" applyFont="1" applyFill="1" applyAlignment="1">
      <alignment/>
    </xf>
    <xf numFmtId="49" fontId="1" fillId="0" borderId="51" xfId="0" applyNumberFormat="1" applyFont="1" applyBorder="1" applyAlignment="1">
      <alignment horizontal="left"/>
    </xf>
    <xf numFmtId="4" fontId="9" fillId="0" borderId="23" xfId="42" applyNumberFormat="1" applyFont="1" applyFill="1" applyBorder="1" applyAlignment="1" applyProtection="1">
      <alignment horizontal="right"/>
      <protection/>
    </xf>
    <xf numFmtId="4" fontId="1" fillId="0" borderId="30" xfId="42" applyNumberFormat="1" applyFont="1" applyFill="1" applyBorder="1" applyAlignment="1" applyProtection="1">
      <alignment horizontal="right"/>
      <protection/>
    </xf>
    <xf numFmtId="4" fontId="1" fillId="0" borderId="30" xfId="42" applyNumberFormat="1" applyFont="1" applyFill="1" applyBorder="1" applyAlignment="1" applyProtection="1">
      <alignment/>
      <protection locked="0"/>
    </xf>
    <xf numFmtId="0" fontId="0" fillId="0" borderId="23" xfId="0" applyFont="1" applyBorder="1" applyAlignment="1">
      <alignment horizontal="left"/>
    </xf>
    <xf numFmtId="4" fontId="0" fillId="35" borderId="29" xfId="42" applyNumberFormat="1" applyFont="1" applyFill="1" applyBorder="1" applyAlignment="1" applyProtection="1">
      <alignment/>
      <protection locked="0"/>
    </xf>
    <xf numFmtId="4" fontId="11" fillId="0" borderId="19" xfId="42" applyNumberFormat="1" applyFont="1" applyFill="1" applyBorder="1" applyAlignment="1" applyProtection="1">
      <alignment wrapText="1"/>
      <protection locked="0"/>
    </xf>
    <xf numFmtId="4" fontId="1" fillId="0" borderId="25" xfId="42" applyNumberFormat="1" applyFont="1" applyFill="1" applyBorder="1" applyAlignment="1" applyProtection="1">
      <alignment wrapText="1"/>
      <protection locked="0"/>
    </xf>
    <xf numFmtId="4" fontId="11" fillId="0" borderId="19" xfId="42" applyNumberFormat="1" applyFont="1" applyFill="1" applyBorder="1" applyAlignment="1" applyProtection="1">
      <alignment/>
      <protection locked="0"/>
    </xf>
    <xf numFmtId="4" fontId="1" fillId="0" borderId="19" xfId="42" applyNumberFormat="1" applyFont="1" applyFill="1" applyBorder="1" applyAlignment="1" applyProtection="1">
      <alignment horizontal="right"/>
      <protection locked="0"/>
    </xf>
    <xf numFmtId="0" fontId="1" fillId="0" borderId="41" xfId="0" applyFont="1" applyBorder="1" applyAlignment="1">
      <alignment horizontal="left"/>
    </xf>
    <xf numFmtId="0" fontId="9" fillId="0" borderId="23" xfId="0" applyFont="1" applyBorder="1" applyAlignment="1">
      <alignment horizontal="right"/>
    </xf>
    <xf numFmtId="0" fontId="11" fillId="0" borderId="25" xfId="0" applyFont="1" applyBorder="1" applyAlignment="1">
      <alignment horizontal="left"/>
    </xf>
    <xf numFmtId="49" fontId="11" fillId="0" borderId="50" xfId="0" applyNumberFormat="1" applyFont="1" applyBorder="1" applyAlignment="1">
      <alignment horizontal="left"/>
    </xf>
    <xf numFmtId="0" fontId="11" fillId="0" borderId="29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35" borderId="60" xfId="0" applyFont="1" applyFill="1" applyBorder="1" applyAlignment="1">
      <alignment/>
    </xf>
    <xf numFmtId="0" fontId="4" fillId="0" borderId="30" xfId="0" applyFont="1" applyBorder="1" applyAlignment="1">
      <alignment horizontal="left"/>
    </xf>
    <xf numFmtId="0" fontId="32" fillId="0" borderId="41" xfId="0" applyFont="1" applyFill="1" applyBorder="1" applyAlignment="1">
      <alignment/>
    </xf>
    <xf numFmtId="0" fontId="32" fillId="0" borderId="41" xfId="0" applyFont="1" applyFill="1" applyBorder="1" applyAlignment="1">
      <alignment horizontal="right"/>
    </xf>
    <xf numFmtId="49" fontId="4" fillId="0" borderId="61" xfId="0" applyNumberFormat="1" applyFont="1" applyBorder="1" applyAlignment="1">
      <alignment horizontal="left"/>
    </xf>
    <xf numFmtId="0" fontId="4" fillId="0" borderId="62" xfId="0" applyFont="1" applyBorder="1" applyAlignment="1">
      <alignment horizontal="left"/>
    </xf>
    <xf numFmtId="0" fontId="23" fillId="0" borderId="62" xfId="0" applyFont="1" applyBorder="1" applyAlignment="1">
      <alignment horizontal="right"/>
    </xf>
    <xf numFmtId="4" fontId="11" fillId="0" borderId="63" xfId="42" applyNumberFormat="1" applyFont="1" applyFill="1" applyBorder="1" applyAlignment="1" applyProtection="1">
      <alignment horizontal="right"/>
      <protection/>
    </xf>
    <xf numFmtId="49" fontId="1" fillId="0" borderId="64" xfId="0" applyNumberFormat="1" applyFont="1" applyBorder="1" applyAlignment="1">
      <alignment horizontal="left"/>
    </xf>
    <xf numFmtId="0" fontId="23" fillId="0" borderId="57" xfId="0" applyFont="1" applyBorder="1" applyAlignment="1">
      <alignment horizontal="right"/>
    </xf>
    <xf numFmtId="4" fontId="7" fillId="0" borderId="57" xfId="42" applyNumberFormat="1" applyFont="1" applyFill="1" applyBorder="1" applyAlignment="1" applyProtection="1">
      <alignment/>
      <protection locked="0"/>
    </xf>
    <xf numFmtId="4" fontId="31" fillId="0" borderId="19" xfId="0" applyNumberFormat="1" applyFont="1" applyBorder="1" applyAlignment="1">
      <alignment/>
    </xf>
    <xf numFmtId="49" fontId="1" fillId="0" borderId="61" xfId="0" applyNumberFormat="1" applyFont="1" applyFill="1" applyBorder="1" applyAlignment="1">
      <alignment horizontal="left"/>
    </xf>
    <xf numFmtId="0" fontId="23" fillId="0" borderId="63" xfId="0" applyFont="1" applyBorder="1" applyAlignment="1">
      <alignment horizontal="right"/>
    </xf>
    <xf numFmtId="49" fontId="1" fillId="0" borderId="61" xfId="0" applyNumberFormat="1" applyFont="1" applyBorder="1" applyAlignment="1">
      <alignment horizontal="left"/>
    </xf>
    <xf numFmtId="0" fontId="23" fillId="0" borderId="65" xfId="0" applyFont="1" applyBorder="1" applyAlignment="1">
      <alignment horizontal="right"/>
    </xf>
    <xf numFmtId="4" fontId="26" fillId="0" borderId="57" xfId="42" applyNumberFormat="1" applyFont="1" applyFill="1" applyBorder="1" applyAlignment="1" applyProtection="1">
      <alignment horizontal="right"/>
      <protection/>
    </xf>
    <xf numFmtId="4" fontId="9" fillId="0" borderId="19" xfId="0" applyNumberFormat="1" applyFont="1" applyBorder="1" applyAlignment="1">
      <alignment/>
    </xf>
    <xf numFmtId="4" fontId="9" fillId="0" borderId="22" xfId="42" applyNumberFormat="1" applyFont="1" applyFill="1" applyBorder="1" applyAlignment="1" applyProtection="1">
      <alignment horizontal="right"/>
      <protection/>
    </xf>
    <xf numFmtId="4" fontId="11" fillId="0" borderId="25" xfId="42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/>
    </xf>
    <xf numFmtId="0" fontId="4" fillId="0" borderId="54" xfId="0" applyFont="1" applyFill="1" applyBorder="1" applyAlignment="1">
      <alignment horizontal="left"/>
    </xf>
    <xf numFmtId="4" fontId="0" fillId="34" borderId="29" xfId="0" applyNumberFormat="1" applyFont="1" applyFill="1" applyBorder="1" applyAlignment="1">
      <alignment/>
    </xf>
    <xf numFmtId="49" fontId="11" fillId="0" borderId="19" xfId="0" applyNumberFormat="1" applyFont="1" applyFill="1" applyBorder="1" applyAlignment="1">
      <alignment/>
    </xf>
    <xf numFmtId="0" fontId="11" fillId="0" borderId="19" xfId="0" applyFont="1" applyFill="1" applyBorder="1" applyAlignment="1">
      <alignment/>
    </xf>
    <xf numFmtId="49" fontId="9" fillId="0" borderId="41" xfId="0" applyNumberFormat="1" applyFont="1" applyFill="1" applyBorder="1" applyAlignment="1">
      <alignment/>
    </xf>
    <xf numFmtId="0" fontId="11" fillId="0" borderId="29" xfId="0" applyFont="1" applyFill="1" applyBorder="1" applyAlignment="1">
      <alignment/>
    </xf>
    <xf numFmtId="49" fontId="11" fillId="0" borderId="24" xfId="0" applyNumberFormat="1" applyFont="1" applyFill="1" applyBorder="1" applyAlignment="1">
      <alignment/>
    </xf>
    <xf numFmtId="0" fontId="11" fillId="0" borderId="25" xfId="0" applyFont="1" applyFill="1" applyBorder="1" applyAlignment="1">
      <alignment/>
    </xf>
    <xf numFmtId="49" fontId="11" fillId="0" borderId="18" xfId="0" applyNumberFormat="1" applyFont="1" applyFill="1" applyBorder="1" applyAlignment="1">
      <alignment/>
    </xf>
    <xf numFmtId="49" fontId="9" fillId="0" borderId="51" xfId="0" applyNumberFormat="1" applyFont="1" applyFill="1" applyBorder="1" applyAlignment="1">
      <alignment/>
    </xf>
    <xf numFmtId="0" fontId="11" fillId="0" borderId="30" xfId="0" applyFont="1" applyFill="1" applyBorder="1" applyAlignment="1">
      <alignment/>
    </xf>
    <xf numFmtId="0" fontId="11" fillId="0" borderId="29" xfId="0" applyFont="1" applyFill="1" applyBorder="1" applyAlignment="1">
      <alignment horizontal="right"/>
    </xf>
    <xf numFmtId="10" fontId="9" fillId="0" borderId="41" xfId="42" applyNumberFormat="1" applyFont="1" applyFill="1" applyBorder="1" applyAlignment="1" applyProtection="1">
      <alignment/>
      <protection locked="0"/>
    </xf>
    <xf numFmtId="4" fontId="1" fillId="0" borderId="25" xfId="42" applyNumberFormat="1" applyFont="1" applyFill="1" applyBorder="1" applyAlignment="1" applyProtection="1">
      <alignment horizontal="right"/>
      <protection/>
    </xf>
    <xf numFmtId="4" fontId="1" fillId="0" borderId="25" xfId="42" applyNumberFormat="1" applyFont="1" applyFill="1" applyBorder="1" applyAlignment="1" applyProtection="1">
      <alignment/>
      <protection locked="0"/>
    </xf>
    <xf numFmtId="0" fontId="1" fillId="0" borderId="62" xfId="0" applyFont="1" applyBorder="1" applyAlignment="1">
      <alignment horizontal="left"/>
    </xf>
    <xf numFmtId="4" fontId="11" fillId="0" borderId="19" xfId="0" applyNumberFormat="1" applyFont="1" applyFill="1" applyBorder="1" applyAlignment="1" applyProtection="1">
      <alignment/>
      <protection locked="0"/>
    </xf>
    <xf numFmtId="4" fontId="9" fillId="0" borderId="19" xfId="0" applyNumberFormat="1" applyFont="1" applyFill="1" applyBorder="1" applyAlignment="1" applyProtection="1">
      <alignment/>
      <protection locked="0"/>
    </xf>
    <xf numFmtId="49" fontId="9" fillId="0" borderId="50" xfId="0" applyNumberFormat="1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11" fillId="0" borderId="41" xfId="0" applyFont="1" applyBorder="1" applyAlignment="1">
      <alignment/>
    </xf>
    <xf numFmtId="0" fontId="9" fillId="0" borderId="41" xfId="0" applyFont="1" applyBorder="1" applyAlignment="1">
      <alignment/>
    </xf>
    <xf numFmtId="0" fontId="11" fillId="0" borderId="22" xfId="0" applyFont="1" applyFill="1" applyBorder="1" applyAlignment="1">
      <alignment/>
    </xf>
    <xf numFmtId="4" fontId="11" fillId="0" borderId="22" xfId="42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4" fontId="9" fillId="0" borderId="41" xfId="42" applyNumberFormat="1" applyFont="1" applyFill="1" applyBorder="1" applyAlignment="1" applyProtection="1">
      <alignment horizontal="right"/>
      <protection/>
    </xf>
    <xf numFmtId="0" fontId="11" fillId="0" borderId="41" xfId="0" applyFont="1" applyFill="1" applyBorder="1" applyAlignment="1">
      <alignment/>
    </xf>
    <xf numFmtId="0" fontId="1" fillId="0" borderId="41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1" fillId="0" borderId="57" xfId="42" applyNumberFormat="1" applyFont="1" applyFill="1" applyBorder="1" applyAlignment="1" applyProtection="1">
      <alignment horizontal="right"/>
      <protection/>
    </xf>
    <xf numFmtId="4" fontId="1" fillId="0" borderId="57" xfId="42" applyNumberFormat="1" applyFont="1" applyFill="1" applyBorder="1" applyAlignment="1" applyProtection="1">
      <alignment/>
      <protection locked="0"/>
    </xf>
    <xf numFmtId="0" fontId="0" fillId="0" borderId="23" xfId="0" applyFont="1" applyFill="1" applyBorder="1" applyAlignment="1">
      <alignment/>
    </xf>
    <xf numFmtId="0" fontId="0" fillId="35" borderId="41" xfId="0" applyFont="1" applyFill="1" applyBorder="1" applyAlignment="1">
      <alignment/>
    </xf>
    <xf numFmtId="4" fontId="0" fillId="35" borderId="54" xfId="42" applyNumberFormat="1" applyFont="1" applyFill="1" applyBorder="1" applyAlignment="1" applyProtection="1">
      <alignment/>
      <protection locked="0"/>
    </xf>
    <xf numFmtId="0" fontId="9" fillId="0" borderId="30" xfId="0" applyFont="1" applyFill="1" applyBorder="1" applyAlignment="1">
      <alignment horizontal="left"/>
    </xf>
    <xf numFmtId="49" fontId="4" fillId="0" borderId="66" xfId="0" applyNumberFormat="1" applyFont="1" applyBorder="1" applyAlignment="1">
      <alignment horizontal="left"/>
    </xf>
    <xf numFmtId="4" fontId="1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 applyProtection="1">
      <alignment/>
      <protection locked="0"/>
    </xf>
    <xf numFmtId="4" fontId="1" fillId="0" borderId="19" xfId="0" applyNumberFormat="1" applyFont="1" applyFill="1" applyBorder="1" applyAlignment="1" applyProtection="1">
      <alignment/>
      <protection locked="0"/>
    </xf>
    <xf numFmtId="49" fontId="4" fillId="0" borderId="51" xfId="0" applyNumberFormat="1" applyFont="1" applyBorder="1" applyAlignment="1">
      <alignment horizontal="left"/>
    </xf>
    <xf numFmtId="0" fontId="23" fillId="0" borderId="29" xfId="0" applyFont="1" applyBorder="1" applyAlignment="1">
      <alignment horizontal="right"/>
    </xf>
    <xf numFmtId="4" fontId="9" fillId="0" borderId="54" xfId="42" applyNumberFormat="1" applyFont="1" applyFill="1" applyBorder="1" applyAlignment="1" applyProtection="1">
      <alignment horizontal="right"/>
      <protection/>
    </xf>
    <xf numFmtId="0" fontId="13" fillId="0" borderId="19" xfId="0" applyFont="1" applyFill="1" applyBorder="1" applyAlignment="1">
      <alignment horizontal="right"/>
    </xf>
    <xf numFmtId="0" fontId="9" fillId="0" borderId="67" xfId="0" applyNumberFormat="1" applyFont="1" applyFill="1" applyBorder="1" applyAlignment="1">
      <alignment horizontal="left"/>
    </xf>
    <xf numFmtId="49" fontId="4" fillId="0" borderId="53" xfId="0" applyNumberFormat="1" applyFont="1" applyFill="1" applyBorder="1" applyAlignment="1">
      <alignment horizontal="left"/>
    </xf>
    <xf numFmtId="0" fontId="23" fillId="0" borderId="29" xfId="0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32" fillId="0" borderId="58" xfId="0" applyFont="1" applyFill="1" applyBorder="1" applyAlignment="1">
      <alignment/>
    </xf>
    <xf numFmtId="4" fontId="14" fillId="0" borderId="0" xfId="42" applyNumberFormat="1" applyFont="1" applyFill="1" applyBorder="1" applyAlignment="1" applyProtection="1">
      <alignment horizontal="right"/>
      <protection/>
    </xf>
    <xf numFmtId="4" fontId="9" fillId="0" borderId="54" xfId="42" applyNumberFormat="1" applyFont="1" applyFill="1" applyBorder="1" applyAlignment="1" applyProtection="1">
      <alignment wrapText="1"/>
      <protection locked="0"/>
    </xf>
    <xf numFmtId="4" fontId="0" fillId="0" borderId="0" xfId="42" applyNumberFormat="1" applyFont="1" applyFill="1" applyBorder="1" applyAlignment="1" applyProtection="1">
      <alignment/>
      <protection/>
    </xf>
    <xf numFmtId="0" fontId="14" fillId="33" borderId="68" xfId="0" applyFont="1" applyFill="1" applyBorder="1" applyAlignment="1">
      <alignment/>
    </xf>
    <xf numFmtId="0" fontId="14" fillId="33" borderId="69" xfId="0" applyFont="1" applyFill="1" applyBorder="1" applyAlignment="1">
      <alignment/>
    </xf>
    <xf numFmtId="0" fontId="14" fillId="33" borderId="69" xfId="0" applyFont="1" applyFill="1" applyBorder="1" applyAlignment="1">
      <alignment horizontal="center" wrapText="1"/>
    </xf>
    <xf numFmtId="0" fontId="14" fillId="33" borderId="70" xfId="0" applyFont="1" applyFill="1" applyBorder="1" applyAlignment="1">
      <alignment horizontal="center"/>
    </xf>
    <xf numFmtId="4" fontId="14" fillId="33" borderId="69" xfId="42" applyNumberFormat="1" applyFont="1" applyFill="1" applyBorder="1" applyAlignment="1" applyProtection="1">
      <alignment horizontal="center"/>
      <protection/>
    </xf>
    <xf numFmtId="4" fontId="14" fillId="33" borderId="69" xfId="42" applyNumberFormat="1" applyFont="1" applyFill="1" applyBorder="1" applyAlignment="1" applyProtection="1">
      <alignment horizontal="center" wrapText="1"/>
      <protection locked="0"/>
    </xf>
    <xf numFmtId="4" fontId="14" fillId="33" borderId="71" xfId="42" applyNumberFormat="1" applyFont="1" applyFill="1" applyBorder="1" applyAlignment="1" applyProtection="1">
      <alignment horizontal="center" wrapText="1"/>
      <protection locked="0"/>
    </xf>
    <xf numFmtId="0" fontId="10" fillId="0" borderId="29" xfId="0" applyFont="1" applyBorder="1" applyAlignment="1">
      <alignment/>
    </xf>
    <xf numFmtId="0" fontId="10" fillId="0" borderId="23" xfId="0" applyFont="1" applyBorder="1" applyAlignment="1" applyProtection="1">
      <alignment/>
      <protection locked="0"/>
    </xf>
    <xf numFmtId="10" fontId="0" fillId="0" borderId="72" xfId="57" applyNumberFormat="1" applyFont="1" applyFill="1" applyBorder="1" applyAlignment="1" applyProtection="1">
      <alignment horizontal="center"/>
      <protection/>
    </xf>
    <xf numFmtId="0" fontId="11" fillId="0" borderId="73" xfId="0" applyFont="1" applyBorder="1" applyAlignment="1">
      <alignment/>
    </xf>
    <xf numFmtId="10" fontId="11" fillId="0" borderId="74" xfId="57" applyNumberFormat="1" applyFont="1" applyFill="1" applyBorder="1" applyAlignment="1" applyProtection="1">
      <alignment horizontal="right"/>
      <protection/>
    </xf>
    <xf numFmtId="0" fontId="14" fillId="0" borderId="75" xfId="0" applyFont="1" applyBorder="1" applyAlignment="1">
      <alignment/>
    </xf>
    <xf numFmtId="0" fontId="14" fillId="0" borderId="59" xfId="0" applyFont="1" applyBorder="1" applyAlignment="1">
      <alignment/>
    </xf>
    <xf numFmtId="0" fontId="10" fillId="0" borderId="19" xfId="0" applyFont="1" applyBorder="1" applyAlignment="1">
      <alignment horizontal="left"/>
    </xf>
    <xf numFmtId="0" fontId="14" fillId="0" borderId="49" xfId="0" applyFont="1" applyBorder="1" applyAlignment="1">
      <alignment/>
    </xf>
    <xf numFmtId="0" fontId="11" fillId="0" borderId="23" xfId="0" applyFont="1" applyBorder="1" applyAlignment="1">
      <alignment horizontal="left"/>
    </xf>
    <xf numFmtId="0" fontId="9" fillId="0" borderId="75" xfId="0" applyFont="1" applyBorder="1" applyAlignment="1">
      <alignment/>
    </xf>
    <xf numFmtId="0" fontId="9" fillId="0" borderId="49" xfId="0" applyFont="1" applyBorder="1" applyAlignment="1">
      <alignment/>
    </xf>
    <xf numFmtId="0" fontId="9" fillId="0" borderId="67" xfId="0" applyFont="1" applyBorder="1" applyAlignment="1">
      <alignment horizontal="left"/>
    </xf>
    <xf numFmtId="0" fontId="9" fillId="0" borderId="58" xfId="0" applyFont="1" applyBorder="1" applyAlignment="1">
      <alignment wrapText="1"/>
    </xf>
    <xf numFmtId="10" fontId="9" fillId="0" borderId="74" xfId="57" applyNumberFormat="1" applyFont="1" applyFill="1" applyBorder="1" applyAlignment="1" applyProtection="1">
      <alignment horizontal="right"/>
      <protection/>
    </xf>
    <xf numFmtId="0" fontId="9" fillId="0" borderId="23" xfId="0" applyFont="1" applyBorder="1" applyAlignment="1">
      <alignment horizontal="left"/>
    </xf>
    <xf numFmtId="1" fontId="9" fillId="0" borderId="49" xfId="0" applyNumberFormat="1" applyFont="1" applyBorder="1" applyAlignment="1">
      <alignment horizontal="left"/>
    </xf>
    <xf numFmtId="0" fontId="9" fillId="0" borderId="41" xfId="0" applyFont="1" applyBorder="1" applyAlignment="1">
      <alignment wrapText="1"/>
    </xf>
    <xf numFmtId="0" fontId="1" fillId="0" borderId="19" xfId="42" applyFont="1" applyFill="1" applyBorder="1" applyAlignment="1" applyProtection="1">
      <alignment/>
      <protection locked="0"/>
    </xf>
    <xf numFmtId="0" fontId="9" fillId="0" borderId="41" xfId="0" applyFont="1" applyBorder="1" applyAlignment="1">
      <alignment horizontal="left" wrapText="1"/>
    </xf>
    <xf numFmtId="0" fontId="9" fillId="0" borderId="59" xfId="0" applyFont="1" applyBorder="1" applyAlignment="1">
      <alignment horizontal="left"/>
    </xf>
    <xf numFmtId="1" fontId="9" fillId="0" borderId="41" xfId="0" applyNumberFormat="1" applyFont="1" applyBorder="1" applyAlignment="1">
      <alignment/>
    </xf>
    <xf numFmtId="0" fontId="9" fillId="0" borderId="67" xfId="0" applyFont="1" applyBorder="1" applyAlignment="1">
      <alignment/>
    </xf>
    <xf numFmtId="0" fontId="10" fillId="0" borderId="22" xfId="0" applyFont="1" applyBorder="1" applyAlignment="1">
      <alignment horizontal="left"/>
    </xf>
    <xf numFmtId="0" fontId="11" fillId="0" borderId="58" xfId="0" applyFont="1" applyBorder="1" applyAlignment="1">
      <alignment/>
    </xf>
    <xf numFmtId="0" fontId="14" fillId="0" borderId="76" xfId="0" applyFont="1" applyBorder="1" applyAlignment="1">
      <alignment/>
    </xf>
    <xf numFmtId="0" fontId="14" fillId="0" borderId="67" xfId="0" applyFont="1" applyBorder="1" applyAlignment="1">
      <alignment/>
    </xf>
    <xf numFmtId="0" fontId="7" fillId="0" borderId="0" xfId="0" applyFont="1" applyAlignment="1">
      <alignment/>
    </xf>
    <xf numFmtId="0" fontId="7" fillId="0" borderId="30" xfId="0" applyFont="1" applyBorder="1" applyAlignment="1">
      <alignment/>
    </xf>
    <xf numFmtId="0" fontId="7" fillId="0" borderId="77" xfId="0" applyFont="1" applyBorder="1" applyAlignment="1">
      <alignment/>
    </xf>
    <xf numFmtId="0" fontId="11" fillId="0" borderId="78" xfId="0" applyFont="1" applyBorder="1" applyAlignment="1">
      <alignment/>
    </xf>
    <xf numFmtId="0" fontId="4" fillId="0" borderId="78" xfId="0" applyFont="1" applyBorder="1" applyAlignment="1">
      <alignment/>
    </xf>
    <xf numFmtId="4" fontId="4" fillId="0" borderId="78" xfId="42" applyNumberFormat="1" applyFont="1" applyFill="1" applyBorder="1" applyAlignment="1" applyProtection="1">
      <alignment/>
      <protection/>
    </xf>
    <xf numFmtId="0" fontId="7" fillId="0" borderId="78" xfId="42" applyFont="1" applyFill="1" applyBorder="1" applyAlignment="1" applyProtection="1">
      <alignment horizontal="right"/>
      <protection locked="0"/>
    </xf>
    <xf numFmtId="10" fontId="1" fillId="0" borderId="0" xfId="57" applyNumberFormat="1" applyFont="1" applyFill="1" applyBorder="1" applyAlignment="1" applyProtection="1">
      <alignment horizontal="center"/>
      <protection/>
    </xf>
    <xf numFmtId="0" fontId="14" fillId="33" borderId="38" xfId="0" applyFont="1" applyFill="1" applyBorder="1" applyAlignment="1">
      <alignment/>
    </xf>
    <xf numFmtId="0" fontId="14" fillId="33" borderId="38" xfId="0" applyFont="1" applyFill="1" applyBorder="1" applyAlignment="1">
      <alignment horizontal="center" wrapText="1"/>
    </xf>
    <xf numFmtId="0" fontId="14" fillId="33" borderId="79" xfId="0" applyFont="1" applyFill="1" applyBorder="1" applyAlignment="1">
      <alignment horizontal="center"/>
    </xf>
    <xf numFmtId="0" fontId="10" fillId="0" borderId="67" xfId="0" applyFont="1" applyBorder="1" applyAlignment="1">
      <alignment horizontal="left"/>
    </xf>
    <xf numFmtId="0" fontId="11" fillId="0" borderId="75" xfId="0" applyFont="1" applyBorder="1" applyAlignment="1">
      <alignment/>
    </xf>
    <xf numFmtId="0" fontId="11" fillId="0" borderId="49" xfId="0" applyFont="1" applyBorder="1" applyAlignment="1">
      <alignment/>
    </xf>
    <xf numFmtId="0" fontId="11" fillId="0" borderId="67" xfId="0" applyFont="1" applyBorder="1" applyAlignment="1">
      <alignment horizontal="left"/>
    </xf>
    <xf numFmtId="0" fontId="9" fillId="0" borderId="49" xfId="0" applyFont="1" applyBorder="1" applyAlignment="1">
      <alignment horizontal="right"/>
    </xf>
    <xf numFmtId="0" fontId="11" fillId="0" borderId="41" xfId="0" applyFont="1" applyBorder="1" applyAlignment="1">
      <alignment wrapText="1"/>
    </xf>
    <xf numFmtId="0" fontId="10" fillId="0" borderId="23" xfId="0" applyFont="1" applyBorder="1" applyAlignment="1">
      <alignment horizontal="left"/>
    </xf>
    <xf numFmtId="0" fontId="30" fillId="0" borderId="22" xfId="0" applyFont="1" applyBorder="1" applyAlignment="1">
      <alignment horizontal="left"/>
    </xf>
    <xf numFmtId="0" fontId="30" fillId="0" borderId="58" xfId="0" applyFont="1" applyBorder="1" applyAlignment="1">
      <alignment/>
    </xf>
    <xf numFmtId="0" fontId="33" fillId="0" borderId="19" xfId="0" applyFont="1" applyBorder="1" applyAlignment="1">
      <alignment horizontal="left"/>
    </xf>
    <xf numFmtId="0" fontId="33" fillId="0" borderId="41" xfId="0" applyFont="1" applyBorder="1" applyAlignment="1">
      <alignment/>
    </xf>
    <xf numFmtId="0" fontId="11" fillId="0" borderId="80" xfId="0" applyFont="1" applyBorder="1" applyAlignment="1">
      <alignment/>
    </xf>
    <xf numFmtId="0" fontId="10" fillId="0" borderId="29" xfId="0" applyFont="1" applyBorder="1" applyAlignment="1">
      <alignment horizontal="left"/>
    </xf>
    <xf numFmtId="0" fontId="10" fillId="0" borderId="29" xfId="0" applyFont="1" applyBorder="1" applyAlignment="1" applyProtection="1">
      <alignment/>
      <protection locked="0"/>
    </xf>
    <xf numFmtId="10" fontId="0" fillId="0" borderId="81" xfId="57" applyNumberFormat="1" applyFont="1" applyFill="1" applyBorder="1" applyAlignment="1" applyProtection="1">
      <alignment horizontal="right"/>
      <protection/>
    </xf>
    <xf numFmtId="0" fontId="11" fillId="0" borderId="8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82" xfId="0" applyFont="1" applyBorder="1" applyAlignment="1">
      <alignment wrapText="1"/>
    </xf>
    <xf numFmtId="0" fontId="11" fillId="0" borderId="83" xfId="0" applyFont="1" applyBorder="1" applyAlignment="1">
      <alignment horizontal="left"/>
    </xf>
    <xf numFmtId="4" fontId="10" fillId="0" borderId="29" xfId="0" applyNumberFormat="1" applyFont="1" applyBorder="1" applyAlignment="1">
      <alignment/>
    </xf>
    <xf numFmtId="10" fontId="0" fillId="0" borderId="81" xfId="57" applyNumberFormat="1" applyFont="1" applyFill="1" applyBorder="1" applyAlignment="1" applyProtection="1">
      <alignment horizontal="center"/>
      <protection/>
    </xf>
    <xf numFmtId="4" fontId="10" fillId="0" borderId="27" xfId="0" applyNumberFormat="1" applyFont="1" applyBorder="1" applyAlignment="1">
      <alignment/>
    </xf>
    <xf numFmtId="10" fontId="0" fillId="0" borderId="84" xfId="57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0" fillId="36" borderId="85" xfId="0" applyFill="1" applyBorder="1" applyAlignment="1">
      <alignment/>
    </xf>
    <xf numFmtId="0" fontId="0" fillId="36" borderId="86" xfId="0" applyFill="1" applyBorder="1" applyAlignment="1">
      <alignment/>
    </xf>
    <xf numFmtId="4" fontId="0" fillId="36" borderId="87" xfId="42" applyNumberFormat="1" applyFont="1" applyFill="1" applyBorder="1" applyAlignment="1" applyProtection="1">
      <alignment horizontal="center" wrapText="1"/>
      <protection/>
    </xf>
    <xf numFmtId="172" fontId="0" fillId="36" borderId="86" xfId="0" applyNumberFormat="1" applyFill="1" applyBorder="1" applyAlignment="1">
      <alignment/>
    </xf>
    <xf numFmtId="4" fontId="0" fillId="36" borderId="86" xfId="42" applyNumberFormat="1" applyFont="1" applyFill="1" applyBorder="1" applyAlignment="1" applyProtection="1">
      <alignment wrapText="1"/>
      <protection/>
    </xf>
    <xf numFmtId="4" fontId="21" fillId="36" borderId="86" xfId="42" applyNumberFormat="1" applyFont="1" applyFill="1" applyBorder="1" applyAlignment="1" applyProtection="1">
      <alignment wrapText="1"/>
      <protection/>
    </xf>
    <xf numFmtId="4" fontId="0" fillId="36" borderId="88" xfId="42" applyNumberFormat="1" applyFont="1" applyFill="1" applyBorder="1" applyAlignment="1" applyProtection="1">
      <alignment wrapText="1"/>
      <protection/>
    </xf>
    <xf numFmtId="0" fontId="34" fillId="36" borderId="86" xfId="0" applyFont="1" applyFill="1" applyBorder="1" applyAlignment="1">
      <alignment/>
    </xf>
    <xf numFmtId="0" fontId="35" fillId="36" borderId="89" xfId="0" applyFont="1" applyFill="1" applyBorder="1" applyAlignment="1">
      <alignment horizontal="center"/>
    </xf>
    <xf numFmtId="0" fontId="1" fillId="0" borderId="90" xfId="0" applyFont="1" applyBorder="1" applyAlignment="1">
      <alignment horizontal="center"/>
    </xf>
    <xf numFmtId="0" fontId="11" fillId="0" borderId="91" xfId="0" applyFont="1" applyBorder="1" applyAlignment="1">
      <alignment horizontal="left"/>
    </xf>
    <xf numFmtId="0" fontId="36" fillId="0" borderId="0" xfId="0" applyFont="1" applyAlignment="1">
      <alignment/>
    </xf>
    <xf numFmtId="49" fontId="31" fillId="0" borderId="90" xfId="0" applyNumberFormat="1" applyFont="1" applyBorder="1" applyAlignment="1">
      <alignment horizontal="center"/>
    </xf>
    <xf numFmtId="172" fontId="9" fillId="0" borderId="19" xfId="0" applyNumberFormat="1" applyFont="1" applyBorder="1" applyAlignment="1">
      <alignment/>
    </xf>
    <xf numFmtId="3" fontId="9" fillId="0" borderId="19" xfId="0" applyNumberFormat="1" applyFont="1" applyFill="1" applyBorder="1" applyAlignment="1">
      <alignment/>
    </xf>
    <xf numFmtId="3" fontId="9" fillId="0" borderId="41" xfId="0" applyNumberFormat="1" applyFont="1" applyFill="1" applyBorder="1" applyAlignment="1">
      <alignment/>
    </xf>
    <xf numFmtId="4" fontId="9" fillId="0" borderId="41" xfId="42" applyNumberFormat="1" applyFont="1" applyFill="1" applyBorder="1" applyAlignment="1" applyProtection="1">
      <alignment/>
      <protection locked="0"/>
    </xf>
    <xf numFmtId="3" fontId="19" fillId="0" borderId="41" xfId="0" applyNumberFormat="1" applyFont="1" applyFill="1" applyBorder="1" applyAlignment="1">
      <alignment/>
    </xf>
    <xf numFmtId="4" fontId="37" fillId="0" borderId="92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3" fillId="0" borderId="0" xfId="42" applyNumberFormat="1" applyFont="1" applyFill="1" applyBorder="1" applyAlignment="1" applyProtection="1">
      <alignment/>
      <protection/>
    </xf>
    <xf numFmtId="0" fontId="27" fillId="0" borderId="29" xfId="0" applyFont="1" applyBorder="1" applyAlignment="1">
      <alignment horizontal="left"/>
    </xf>
    <xf numFmtId="4" fontId="38" fillId="0" borderId="19" xfId="0" applyNumberFormat="1" applyFont="1" applyBorder="1" applyAlignment="1">
      <alignment horizontal="right"/>
    </xf>
    <xf numFmtId="172" fontId="38" fillId="0" borderId="29" xfId="0" applyNumberFormat="1" applyFont="1" applyBorder="1" applyAlignment="1">
      <alignment horizontal="right"/>
    </xf>
    <xf numFmtId="4" fontId="9" fillId="0" borderId="19" xfId="0" applyNumberFormat="1" applyFont="1" applyBorder="1" applyAlignment="1">
      <alignment horizontal="right"/>
    </xf>
    <xf numFmtId="3" fontId="9" fillId="0" borderId="19" xfId="42" applyNumberFormat="1" applyFont="1" applyFill="1" applyBorder="1" applyAlignment="1" applyProtection="1">
      <alignment/>
      <protection locked="0"/>
    </xf>
    <xf numFmtId="0" fontId="39" fillId="0" borderId="19" xfId="0" applyFont="1" applyBorder="1" applyAlignment="1">
      <alignment/>
    </xf>
    <xf numFmtId="4" fontId="4" fillId="0" borderId="62" xfId="42" applyNumberFormat="1" applyFont="1" applyFill="1" applyBorder="1" applyAlignment="1" applyProtection="1">
      <alignment/>
      <protection/>
    </xf>
    <xf numFmtId="0" fontId="4" fillId="0" borderId="62" xfId="0" applyFont="1" applyBorder="1" applyAlignment="1">
      <alignment/>
    </xf>
    <xf numFmtId="0" fontId="0" fillId="0" borderId="93" xfId="0" applyFont="1" applyBorder="1" applyAlignment="1">
      <alignment/>
    </xf>
    <xf numFmtId="4" fontId="6" fillId="33" borderId="12" xfId="42" applyNumberFormat="1" applyFont="1" applyFill="1" applyBorder="1" applyAlignment="1" applyProtection="1">
      <alignment horizontal="center" wrapText="1"/>
      <protection locked="0"/>
    </xf>
    <xf numFmtId="10" fontId="8" fillId="0" borderId="15" xfId="0" applyNumberFormat="1" applyFont="1" applyBorder="1" applyAlignment="1" applyProtection="1">
      <alignment/>
      <protection locked="0"/>
    </xf>
    <xf numFmtId="10" fontId="26" fillId="0" borderId="48" xfId="42" applyNumberFormat="1" applyFont="1" applyFill="1" applyBorder="1" applyAlignment="1" applyProtection="1">
      <alignment/>
      <protection locked="0"/>
    </xf>
    <xf numFmtId="10" fontId="1" fillId="0" borderId="30" xfId="42" applyNumberFormat="1" applyFont="1" applyFill="1" applyBorder="1" applyAlignment="1" applyProtection="1">
      <alignment/>
      <protection locked="0"/>
    </xf>
    <xf numFmtId="10" fontId="4" fillId="0" borderId="41" xfId="42" applyNumberFormat="1" applyFont="1" applyFill="1" applyBorder="1" applyAlignment="1" applyProtection="1">
      <alignment/>
      <protection locked="0"/>
    </xf>
    <xf numFmtId="10" fontId="4" fillId="0" borderId="41" xfId="42" applyNumberFormat="1" applyFont="1" applyFill="1" applyBorder="1" applyAlignment="1" applyProtection="1">
      <alignment wrapText="1"/>
      <protection locked="0"/>
    </xf>
    <xf numFmtId="10" fontId="1" fillId="0" borderId="41" xfId="42" applyNumberFormat="1" applyFont="1" applyFill="1" applyBorder="1" applyAlignment="1" applyProtection="1">
      <alignment wrapText="1"/>
      <protection locked="0"/>
    </xf>
    <xf numFmtId="10" fontId="13" fillId="0" borderId="41" xfId="42" applyNumberFormat="1" applyFont="1" applyFill="1" applyBorder="1" applyAlignment="1" applyProtection="1">
      <alignment wrapText="1"/>
      <protection locked="0"/>
    </xf>
    <xf numFmtId="10" fontId="1" fillId="0" borderId="29" xfId="42" applyNumberFormat="1" applyFont="1" applyFill="1" applyBorder="1" applyAlignment="1" applyProtection="1">
      <alignment/>
      <protection locked="0"/>
    </xf>
    <xf numFmtId="10" fontId="1" fillId="0" borderId="29" xfId="42" applyNumberFormat="1" applyFont="1" applyFill="1" applyBorder="1" applyAlignment="1" applyProtection="1">
      <alignment wrapText="1"/>
      <protection locked="0"/>
    </xf>
    <xf numFmtId="10" fontId="11" fillId="0" borderId="94" xfId="42" applyNumberFormat="1" applyFont="1" applyFill="1" applyBorder="1" applyAlignment="1" applyProtection="1">
      <alignment/>
      <protection locked="0"/>
    </xf>
    <xf numFmtId="10" fontId="4" fillId="0" borderId="29" xfId="42" applyNumberFormat="1" applyFont="1" applyFill="1" applyBorder="1" applyAlignment="1" applyProtection="1">
      <alignment/>
      <protection locked="0"/>
    </xf>
    <xf numFmtId="10" fontId="13" fillId="0" borderId="41" xfId="42" applyNumberFormat="1" applyFont="1" applyFill="1" applyBorder="1" applyAlignment="1" applyProtection="1">
      <alignment/>
      <protection locked="0"/>
    </xf>
    <xf numFmtId="10" fontId="4" fillId="0" borderId="48" xfId="42" applyNumberFormat="1" applyFont="1" applyFill="1" applyBorder="1" applyAlignment="1" applyProtection="1">
      <alignment/>
      <protection locked="0"/>
    </xf>
    <xf numFmtId="10" fontId="26" fillId="0" borderId="56" xfId="42" applyNumberFormat="1" applyFont="1" applyFill="1" applyBorder="1" applyAlignment="1" applyProtection="1">
      <alignment/>
      <protection locked="0"/>
    </xf>
    <xf numFmtId="10" fontId="7" fillId="0" borderId="57" xfId="42" applyNumberFormat="1" applyFont="1" applyFill="1" applyBorder="1" applyAlignment="1" applyProtection="1">
      <alignment/>
      <protection locked="0"/>
    </xf>
    <xf numFmtId="10" fontId="1" fillId="35" borderId="29" xfId="42" applyNumberFormat="1" applyFont="1" applyFill="1" applyBorder="1" applyAlignment="1" applyProtection="1">
      <alignment/>
      <protection locked="0"/>
    </xf>
    <xf numFmtId="10" fontId="4" fillId="0" borderId="58" xfId="42" applyNumberFormat="1" applyFont="1" applyFill="1" applyBorder="1" applyAlignment="1" applyProtection="1">
      <alignment/>
      <protection locked="0"/>
    </xf>
    <xf numFmtId="10" fontId="9" fillId="0" borderId="41" xfId="42" applyNumberFormat="1" applyFont="1" applyFill="1" applyBorder="1" applyAlignment="1" applyProtection="1">
      <alignment horizontal="right"/>
      <protection/>
    </xf>
    <xf numFmtId="10" fontId="4" fillId="0" borderId="29" xfId="42" applyNumberFormat="1" applyFont="1" applyFill="1" applyBorder="1" applyAlignment="1" applyProtection="1">
      <alignment wrapText="1"/>
      <protection locked="0"/>
    </xf>
    <xf numFmtId="10" fontId="1" fillId="0" borderId="58" xfId="42" applyNumberFormat="1" applyFont="1" applyFill="1" applyBorder="1" applyAlignment="1" applyProtection="1">
      <alignment/>
      <protection locked="0"/>
    </xf>
    <xf numFmtId="10" fontId="9" fillId="0" borderId="29" xfId="42" applyNumberFormat="1" applyFont="1" applyFill="1" applyBorder="1" applyAlignment="1" applyProtection="1">
      <alignment/>
      <protection locked="0"/>
    </xf>
    <xf numFmtId="10" fontId="9" fillId="0" borderId="41" xfId="42" applyNumberFormat="1" applyFont="1" applyFill="1" applyBorder="1" applyAlignment="1" applyProtection="1">
      <alignment wrapText="1"/>
      <protection locked="0"/>
    </xf>
    <xf numFmtId="10" fontId="1" fillId="0" borderId="60" xfId="42" applyNumberFormat="1" applyFont="1" applyFill="1" applyBorder="1" applyAlignment="1" applyProtection="1">
      <alignment wrapText="1"/>
      <protection locked="0"/>
    </xf>
    <xf numFmtId="10" fontId="4" fillId="0" borderId="58" xfId="42" applyNumberFormat="1" applyFont="1" applyFill="1" applyBorder="1" applyAlignment="1" applyProtection="1">
      <alignment wrapText="1"/>
      <protection locked="0"/>
    </xf>
    <xf numFmtId="10" fontId="9" fillId="0" borderId="41" xfId="42" applyNumberFormat="1" applyFont="1" applyFill="1" applyBorder="1" applyAlignment="1" applyProtection="1">
      <alignment/>
      <protection locked="0"/>
    </xf>
    <xf numFmtId="10" fontId="1" fillId="34" borderId="29" xfId="42" applyNumberFormat="1" applyFont="1" applyFill="1" applyBorder="1" applyAlignment="1" applyProtection="1">
      <alignment wrapText="1"/>
      <protection locked="0"/>
    </xf>
    <xf numFmtId="10" fontId="27" fillId="0" borderId="29" xfId="0" applyNumberFormat="1" applyFont="1" applyFill="1" applyBorder="1" applyAlignment="1" applyProtection="1">
      <alignment/>
      <protection locked="0"/>
    </xf>
    <xf numFmtId="10" fontId="1" fillId="34" borderId="29" xfId="42" applyNumberFormat="1" applyFont="1" applyFill="1" applyBorder="1" applyAlignment="1" applyProtection="1">
      <alignment/>
      <protection locked="0"/>
    </xf>
    <xf numFmtId="10" fontId="9" fillId="0" borderId="29" xfId="42" applyNumberFormat="1" applyFont="1" applyFill="1" applyBorder="1" applyAlignment="1" applyProtection="1">
      <alignment/>
      <protection locked="0"/>
    </xf>
    <xf numFmtId="9" fontId="9" fillId="0" borderId="41" xfId="57" applyFont="1" applyFill="1" applyBorder="1" applyAlignment="1" applyProtection="1">
      <alignment horizontal="right"/>
      <protection/>
    </xf>
    <xf numFmtId="0" fontId="0" fillId="38" borderId="41" xfId="0" applyFont="1" applyFill="1" applyBorder="1" applyAlignment="1">
      <alignment horizontal="left"/>
    </xf>
    <xf numFmtId="10" fontId="0" fillId="35" borderId="29" xfId="42" applyNumberFormat="1" applyFont="1" applyFill="1" applyBorder="1" applyAlignment="1" applyProtection="1">
      <alignment/>
      <protection locked="0"/>
    </xf>
    <xf numFmtId="10" fontId="11" fillId="0" borderId="29" xfId="42" applyNumberFormat="1" applyFont="1" applyFill="1" applyBorder="1" applyAlignment="1" applyProtection="1">
      <alignment/>
      <protection locked="0"/>
    </xf>
    <xf numFmtId="10" fontId="11" fillId="0" borderId="95" xfId="42" applyNumberFormat="1" applyFont="1" applyFill="1" applyBorder="1" applyAlignment="1" applyProtection="1">
      <alignment horizontal="right"/>
      <protection/>
    </xf>
    <xf numFmtId="10" fontId="4" fillId="0" borderId="57" xfId="42" applyNumberFormat="1" applyFont="1" applyFill="1" applyBorder="1" applyAlignment="1" applyProtection="1">
      <alignment wrapText="1"/>
      <protection locked="0"/>
    </xf>
    <xf numFmtId="4" fontId="11" fillId="0" borderId="41" xfId="42" applyNumberFormat="1" applyFont="1" applyFill="1" applyBorder="1" applyAlignment="1" applyProtection="1">
      <alignment/>
      <protection locked="0"/>
    </xf>
    <xf numFmtId="10" fontId="1" fillId="35" borderId="41" xfId="42" applyNumberFormat="1" applyFont="1" applyFill="1" applyBorder="1" applyAlignment="1" applyProtection="1">
      <alignment/>
      <protection locked="0"/>
    </xf>
    <xf numFmtId="10" fontId="11" fillId="0" borderId="95" xfId="42" applyNumberFormat="1" applyFont="1" applyFill="1" applyBorder="1" applyAlignment="1" applyProtection="1">
      <alignment/>
      <protection locked="0"/>
    </xf>
    <xf numFmtId="10" fontId="11" fillId="0" borderId="41" xfId="42" applyNumberFormat="1" applyFont="1" applyFill="1" applyBorder="1" applyAlignment="1" applyProtection="1">
      <alignment/>
      <protection locked="0"/>
    </xf>
    <xf numFmtId="10" fontId="26" fillId="0" borderId="57" xfId="42" applyNumberFormat="1" applyFont="1" applyFill="1" applyBorder="1" applyAlignment="1" applyProtection="1">
      <alignment/>
      <protection locked="0"/>
    </xf>
    <xf numFmtId="10" fontId="1" fillId="36" borderId="29" xfId="42" applyNumberFormat="1" applyFont="1" applyFill="1" applyBorder="1" applyAlignment="1" applyProtection="1">
      <alignment/>
      <protection locked="0"/>
    </xf>
    <xf numFmtId="10" fontId="9" fillId="0" borderId="58" xfId="42" applyNumberFormat="1" applyFont="1" applyFill="1" applyBorder="1" applyAlignment="1" applyProtection="1">
      <alignment/>
      <protection locked="0"/>
    </xf>
    <xf numFmtId="9" fontId="9" fillId="0" borderId="60" xfId="57" applyFont="1" applyFill="1" applyBorder="1" applyAlignment="1" applyProtection="1">
      <alignment horizontal="right"/>
      <protection/>
    </xf>
    <xf numFmtId="10" fontId="27" fillId="0" borderId="29" xfId="0" applyNumberFormat="1" applyFont="1" applyBorder="1" applyAlignment="1" applyProtection="1">
      <alignment/>
      <protection locked="0"/>
    </xf>
    <xf numFmtId="10" fontId="9" fillId="0" borderId="29" xfId="0" applyNumberFormat="1" applyFont="1" applyFill="1" applyBorder="1" applyAlignment="1" applyProtection="1">
      <alignment/>
      <protection locked="0"/>
    </xf>
    <xf numFmtId="10" fontId="9" fillId="0" borderId="58" xfId="42" applyNumberFormat="1" applyFont="1" applyFill="1" applyBorder="1" applyAlignment="1" applyProtection="1">
      <alignment/>
      <protection locked="0"/>
    </xf>
    <xf numFmtId="10" fontId="11" fillId="0" borderId="58" xfId="42" applyNumberFormat="1" applyFont="1" applyFill="1" applyBorder="1" applyAlignment="1" applyProtection="1">
      <alignment/>
      <protection locked="0"/>
    </xf>
    <xf numFmtId="10" fontId="1" fillId="0" borderId="57" xfId="42" applyNumberFormat="1" applyFont="1" applyFill="1" applyBorder="1" applyAlignment="1" applyProtection="1">
      <alignment/>
      <protection locked="0"/>
    </xf>
    <xf numFmtId="10" fontId="0" fillId="35" borderId="54" xfId="42" applyNumberFormat="1" applyFont="1" applyFill="1" applyBorder="1" applyAlignment="1" applyProtection="1">
      <alignment/>
      <protection locked="0"/>
    </xf>
    <xf numFmtId="10" fontId="1" fillId="33" borderId="29" xfId="42" applyNumberFormat="1" applyFont="1" applyFill="1" applyBorder="1" applyAlignment="1" applyProtection="1">
      <alignment/>
      <protection locked="0"/>
    </xf>
    <xf numFmtId="10" fontId="9" fillId="0" borderId="41" xfId="42" applyNumberFormat="1" applyFont="1" applyFill="1" applyBorder="1" applyAlignment="1" applyProtection="1">
      <alignment horizontal="right"/>
      <protection locked="0"/>
    </xf>
    <xf numFmtId="10" fontId="9" fillId="0" borderId="54" xfId="42" applyNumberFormat="1" applyFont="1" applyFill="1" applyBorder="1" applyAlignment="1" applyProtection="1">
      <alignment wrapText="1"/>
      <protection locked="0"/>
    </xf>
    <xf numFmtId="10" fontId="1" fillId="0" borderId="54" xfId="42" applyNumberFormat="1" applyFont="1" applyFill="1" applyBorder="1" applyAlignment="1" applyProtection="1">
      <alignment wrapText="1"/>
      <protection locked="0"/>
    </xf>
    <xf numFmtId="4" fontId="0" fillId="0" borderId="96" xfId="0" applyNumberFormat="1" applyFont="1" applyBorder="1" applyAlignment="1">
      <alignment/>
    </xf>
    <xf numFmtId="4" fontId="1" fillId="0" borderId="96" xfId="0" applyNumberFormat="1" applyFont="1" applyBorder="1" applyAlignment="1">
      <alignment/>
    </xf>
    <xf numFmtId="4" fontId="13" fillId="0" borderId="96" xfId="0" applyNumberFormat="1" applyFont="1" applyBorder="1" applyAlignment="1">
      <alignment/>
    </xf>
    <xf numFmtId="4" fontId="13" fillId="0" borderId="96" xfId="0" applyNumberFormat="1" applyFont="1" applyFill="1" applyBorder="1" applyAlignment="1">
      <alignment/>
    </xf>
    <xf numFmtId="4" fontId="1" fillId="0" borderId="96" xfId="0" applyNumberFormat="1" applyFont="1" applyFill="1" applyBorder="1" applyAlignment="1">
      <alignment/>
    </xf>
    <xf numFmtId="4" fontId="9" fillId="0" borderId="96" xfId="0" applyNumberFormat="1" applyFont="1" applyFill="1" applyBorder="1" applyAlignment="1">
      <alignment/>
    </xf>
    <xf numFmtId="4" fontId="9" fillId="0" borderId="96" xfId="0" applyNumberFormat="1" applyFont="1" applyBorder="1" applyAlignment="1">
      <alignment/>
    </xf>
    <xf numFmtId="4" fontId="6" fillId="39" borderId="96" xfId="0" applyNumberFormat="1" applyFont="1" applyFill="1" applyBorder="1" applyAlignment="1">
      <alignment/>
    </xf>
    <xf numFmtId="4" fontId="4" fillId="39" borderId="96" xfId="0" applyNumberFormat="1" applyFont="1" applyFill="1" applyBorder="1" applyAlignment="1">
      <alignment/>
    </xf>
    <xf numFmtId="4" fontId="13" fillId="39" borderId="96" xfId="0" applyNumberFormat="1" applyFont="1" applyFill="1" applyBorder="1" applyAlignment="1">
      <alignment/>
    </xf>
    <xf numFmtId="4" fontId="11" fillId="39" borderId="96" xfId="0" applyNumberFormat="1" applyFont="1" applyFill="1" applyBorder="1" applyAlignment="1">
      <alignment/>
    </xf>
    <xf numFmtId="4" fontId="9" fillId="39" borderId="96" xfId="0" applyNumberFormat="1" applyFont="1" applyFill="1" applyBorder="1" applyAlignment="1">
      <alignment/>
    </xf>
    <xf numFmtId="4" fontId="0" fillId="39" borderId="96" xfId="0" applyNumberFormat="1" applyFont="1" applyFill="1" applyBorder="1" applyAlignment="1">
      <alignment/>
    </xf>
    <xf numFmtId="4" fontId="6" fillId="0" borderId="96" xfId="0" applyNumberFormat="1" applyFont="1" applyBorder="1" applyAlignment="1">
      <alignment/>
    </xf>
    <xf numFmtId="4" fontId="4" fillId="0" borderId="96" xfId="0" applyNumberFormat="1" applyFont="1" applyBorder="1" applyAlignment="1">
      <alignment/>
    </xf>
    <xf numFmtId="4" fontId="4" fillId="0" borderId="96" xfId="0" applyNumberFormat="1" applyFont="1" applyFill="1" applyBorder="1" applyAlignment="1">
      <alignment/>
    </xf>
    <xf numFmtId="4" fontId="11" fillId="0" borderId="96" xfId="0" applyNumberFormat="1" applyFont="1" applyFill="1" applyBorder="1" applyAlignment="1">
      <alignment/>
    </xf>
    <xf numFmtId="4" fontId="11" fillId="0" borderId="96" xfId="0" applyNumberFormat="1" applyFont="1" applyBorder="1" applyAlignment="1">
      <alignment/>
    </xf>
    <xf numFmtId="4" fontId="4" fillId="40" borderId="96" xfId="0" applyNumberFormat="1" applyFont="1" applyFill="1" applyBorder="1" applyAlignment="1">
      <alignment/>
    </xf>
    <xf numFmtId="4" fontId="1" fillId="40" borderId="96" xfId="0" applyNumberFormat="1" applyFont="1" applyFill="1" applyBorder="1" applyAlignment="1">
      <alignment/>
    </xf>
    <xf numFmtId="4" fontId="4" fillId="41" borderId="96" xfId="0" applyNumberFormat="1" applyFont="1" applyFill="1" applyBorder="1" applyAlignment="1">
      <alignment/>
    </xf>
    <xf numFmtId="0" fontId="6" fillId="0" borderId="96" xfId="0" applyFont="1" applyBorder="1" applyAlignment="1">
      <alignment/>
    </xf>
    <xf numFmtId="0" fontId="1" fillId="0" borderId="96" xfId="0" applyFont="1" applyBorder="1" applyAlignment="1">
      <alignment/>
    </xf>
    <xf numFmtId="0" fontId="4" fillId="0" borderId="96" xfId="0" applyFont="1" applyBorder="1" applyAlignment="1">
      <alignment/>
    </xf>
    <xf numFmtId="0" fontId="13" fillId="0" borderId="96" xfId="0" applyFont="1" applyBorder="1" applyAlignment="1">
      <alignment/>
    </xf>
    <xf numFmtId="0" fontId="13" fillId="0" borderId="96" xfId="0" applyFont="1" applyFill="1" applyBorder="1" applyAlignment="1">
      <alignment/>
    </xf>
    <xf numFmtId="0" fontId="4" fillId="0" borderId="96" xfId="0" applyFont="1" applyFill="1" applyBorder="1" applyAlignment="1">
      <alignment/>
    </xf>
    <xf numFmtId="0" fontId="1" fillId="0" borderId="96" xfId="0" applyFont="1" applyFill="1" applyBorder="1" applyAlignment="1">
      <alignment/>
    </xf>
    <xf numFmtId="0" fontId="11" fillId="0" borderId="96" xfId="0" applyFont="1" applyFill="1" applyBorder="1" applyAlignment="1">
      <alignment/>
    </xf>
    <xf numFmtId="0" fontId="9" fillId="0" borderId="96" xfId="0" applyFont="1" applyFill="1" applyBorder="1" applyAlignment="1">
      <alignment/>
    </xf>
    <xf numFmtId="0" fontId="0" fillId="0" borderId="96" xfId="0" applyFont="1" applyBorder="1" applyAlignment="1">
      <alignment/>
    </xf>
    <xf numFmtId="0" fontId="9" fillId="0" borderId="96" xfId="0" applyFont="1" applyBorder="1" applyAlignment="1">
      <alignment/>
    </xf>
    <xf numFmtId="0" fontId="11" fillId="0" borderId="96" xfId="0" applyFont="1" applyBorder="1" applyAlignment="1">
      <alignment/>
    </xf>
    <xf numFmtId="4" fontId="6" fillId="42" borderId="96" xfId="0" applyNumberFormat="1" applyFont="1" applyFill="1" applyBorder="1" applyAlignment="1">
      <alignment/>
    </xf>
    <xf numFmtId="4" fontId="4" fillId="42" borderId="96" xfId="0" applyNumberFormat="1" applyFont="1" applyFill="1" applyBorder="1" applyAlignment="1">
      <alignment/>
    </xf>
    <xf numFmtId="4" fontId="13" fillId="42" borderId="96" xfId="0" applyNumberFormat="1" applyFont="1" applyFill="1" applyBorder="1" applyAlignment="1">
      <alignment/>
    </xf>
    <xf numFmtId="4" fontId="11" fillId="42" borderId="96" xfId="0" applyNumberFormat="1" applyFont="1" applyFill="1" applyBorder="1" applyAlignment="1">
      <alignment/>
    </xf>
    <xf numFmtId="4" fontId="9" fillId="42" borderId="96" xfId="0" applyNumberFormat="1" applyFont="1" applyFill="1" applyBorder="1" applyAlignment="1">
      <alignment/>
    </xf>
    <xf numFmtId="4" fontId="0" fillId="42" borderId="96" xfId="0" applyNumberFormat="1" applyFont="1" applyFill="1" applyBorder="1" applyAlignment="1">
      <alignment/>
    </xf>
    <xf numFmtId="4" fontId="6" fillId="43" borderId="96" xfId="0" applyNumberFormat="1" applyFont="1" applyFill="1" applyBorder="1" applyAlignment="1">
      <alignment/>
    </xf>
    <xf numFmtId="4" fontId="4" fillId="43" borderId="96" xfId="0" applyNumberFormat="1" applyFont="1" applyFill="1" applyBorder="1" applyAlignment="1">
      <alignment/>
    </xf>
    <xf numFmtId="4" fontId="13" fillId="43" borderId="96" xfId="0" applyNumberFormat="1" applyFont="1" applyFill="1" applyBorder="1" applyAlignment="1">
      <alignment/>
    </xf>
    <xf numFmtId="4" fontId="11" fillId="43" borderId="96" xfId="0" applyNumberFormat="1" applyFont="1" applyFill="1" applyBorder="1" applyAlignment="1">
      <alignment/>
    </xf>
    <xf numFmtId="4" fontId="9" fillId="43" borderId="96" xfId="0" applyNumberFormat="1" applyFont="1" applyFill="1" applyBorder="1" applyAlignment="1">
      <alignment/>
    </xf>
    <xf numFmtId="4" fontId="0" fillId="43" borderId="96" xfId="0" applyNumberFormat="1" applyFont="1" applyFill="1" applyBorder="1" applyAlignment="1">
      <alignment/>
    </xf>
    <xf numFmtId="4" fontId="10" fillId="0" borderId="97" xfId="0" applyNumberFormat="1" applyFont="1" applyBorder="1" applyAlignment="1">
      <alignment/>
    </xf>
    <xf numFmtId="4" fontId="40" fillId="33" borderId="97" xfId="42" applyNumberFormat="1" applyFont="1" applyFill="1" applyBorder="1" applyAlignment="1" applyProtection="1">
      <alignment horizontal="center" wrapText="1"/>
      <protection locked="0"/>
    </xf>
    <xf numFmtId="4" fontId="4" fillId="0" borderId="97" xfId="0" applyNumberFormat="1" applyFont="1" applyBorder="1" applyAlignment="1">
      <alignment/>
    </xf>
    <xf numFmtId="4" fontId="12" fillId="0" borderId="97" xfId="0" applyNumberFormat="1" applyFont="1" applyBorder="1" applyAlignment="1">
      <alignment/>
    </xf>
    <xf numFmtId="4" fontId="12" fillId="0" borderId="97" xfId="0" applyNumberFormat="1" applyFont="1" applyFill="1" applyBorder="1" applyAlignment="1">
      <alignment/>
    </xf>
    <xf numFmtId="4" fontId="4" fillId="0" borderId="97" xfId="0" applyNumberFormat="1" applyFont="1" applyFill="1" applyBorder="1" applyAlignment="1">
      <alignment/>
    </xf>
    <xf numFmtId="4" fontId="11" fillId="0" borderId="97" xfId="0" applyNumberFormat="1" applyFont="1" applyFill="1" applyBorder="1" applyAlignment="1">
      <alignment/>
    </xf>
    <xf numFmtId="4" fontId="11" fillId="0" borderId="97" xfId="0" applyNumberFormat="1" applyFont="1" applyBorder="1" applyAlignment="1">
      <alignment/>
    </xf>
    <xf numFmtId="4" fontId="4" fillId="0" borderId="97" xfId="42" applyNumberFormat="1" applyFont="1" applyFill="1" applyBorder="1" applyAlignment="1" applyProtection="1">
      <alignment horizontal="right"/>
      <protection/>
    </xf>
    <xf numFmtId="4" fontId="4" fillId="0" borderId="97" xfId="42" applyNumberFormat="1" applyFont="1" applyFill="1" applyBorder="1" applyAlignment="1" applyProtection="1">
      <alignment/>
      <protection/>
    </xf>
    <xf numFmtId="4" fontId="4" fillId="0" borderId="97" xfId="0" applyNumberFormat="1" applyFont="1" applyBorder="1" applyAlignment="1">
      <alignment/>
    </xf>
    <xf numFmtId="4" fontId="40" fillId="33" borderId="12" xfId="42" applyNumberFormat="1" applyFont="1" applyFill="1" applyBorder="1" applyAlignment="1" applyProtection="1">
      <alignment horizontal="center" wrapText="1"/>
      <protection/>
    </xf>
    <xf numFmtId="0" fontId="40" fillId="33" borderId="11" xfId="0" applyFont="1" applyFill="1" applyBorder="1" applyAlignment="1">
      <alignment horizontal="left"/>
    </xf>
    <xf numFmtId="0" fontId="40" fillId="33" borderId="11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4" fontId="11" fillId="44" borderId="19" xfId="42" applyNumberFormat="1" applyFont="1" applyFill="1" applyBorder="1" applyAlignment="1" applyProtection="1">
      <alignment horizontal="right"/>
      <protection/>
    </xf>
    <xf numFmtId="4" fontId="11" fillId="44" borderId="25" xfId="42" applyNumberFormat="1" applyFont="1" applyFill="1" applyBorder="1" applyAlignment="1" applyProtection="1">
      <alignment horizontal="right"/>
      <protection/>
    </xf>
    <xf numFmtId="4" fontId="6" fillId="44" borderId="98" xfId="0" applyNumberFormat="1" applyFont="1" applyFill="1" applyBorder="1" applyAlignment="1">
      <alignment/>
    </xf>
    <xf numFmtId="4" fontId="10" fillId="44" borderId="98" xfId="0" applyNumberFormat="1" applyFont="1" applyFill="1" applyBorder="1" applyAlignment="1">
      <alignment/>
    </xf>
    <xf numFmtId="4" fontId="12" fillId="44" borderId="98" xfId="0" applyNumberFormat="1" applyFont="1" applyFill="1" applyBorder="1" applyAlignment="1">
      <alignment/>
    </xf>
    <xf numFmtId="4" fontId="13" fillId="44" borderId="98" xfId="0" applyNumberFormat="1" applyFont="1" applyFill="1" applyBorder="1" applyAlignment="1">
      <alignment/>
    </xf>
    <xf numFmtId="4" fontId="1" fillId="40" borderId="98" xfId="0" applyNumberFormat="1" applyFont="1" applyFill="1" applyBorder="1" applyAlignment="1">
      <alignment/>
    </xf>
    <xf numFmtId="4" fontId="11" fillId="44" borderId="98" xfId="0" applyNumberFormat="1" applyFont="1" applyFill="1" applyBorder="1" applyAlignment="1">
      <alignment/>
    </xf>
    <xf numFmtId="4" fontId="9" fillId="44" borderId="98" xfId="0" applyNumberFormat="1" applyFont="1" applyFill="1" applyBorder="1" applyAlignment="1">
      <alignment/>
    </xf>
    <xf numFmtId="4" fontId="0" fillId="44" borderId="98" xfId="0" applyNumberFormat="1" applyFont="1" applyFill="1" applyBorder="1" applyAlignment="1">
      <alignment/>
    </xf>
    <xf numFmtId="4" fontId="10" fillId="0" borderId="99" xfId="0" applyNumberFormat="1" applyFont="1" applyBorder="1" applyAlignment="1">
      <alignment/>
    </xf>
    <xf numFmtId="4" fontId="40" fillId="33" borderId="99" xfId="42" applyNumberFormat="1" applyFont="1" applyFill="1" applyBorder="1" applyAlignment="1" applyProtection="1">
      <alignment horizontal="center" wrapText="1"/>
      <protection locked="0"/>
    </xf>
    <xf numFmtId="4" fontId="4" fillId="0" borderId="99" xfId="0" applyNumberFormat="1" applyFont="1" applyBorder="1" applyAlignment="1">
      <alignment/>
    </xf>
    <xf numFmtId="4" fontId="4" fillId="0" borderId="99" xfId="0" applyNumberFormat="1" applyFont="1" applyFill="1" applyBorder="1" applyAlignment="1">
      <alignment/>
    </xf>
    <xf numFmtId="4" fontId="11" fillId="0" borderId="99" xfId="0" applyNumberFormat="1" applyFont="1" applyFill="1" applyBorder="1" applyAlignment="1">
      <alignment/>
    </xf>
    <xf numFmtId="0" fontId="9" fillId="0" borderId="25" xfId="0" applyFont="1" applyBorder="1" applyAlignment="1">
      <alignment/>
    </xf>
    <xf numFmtId="4" fontId="4" fillId="0" borderId="100" xfId="0" applyNumberFormat="1" applyFont="1" applyBorder="1" applyAlignment="1">
      <alignment/>
    </xf>
    <xf numFmtId="4" fontId="4" fillId="0" borderId="101" xfId="0" applyNumberFormat="1" applyFont="1" applyBorder="1" applyAlignment="1">
      <alignment/>
    </xf>
    <xf numFmtId="4" fontId="1" fillId="44" borderId="102" xfId="0" applyNumberFormat="1" applyFont="1" applyFill="1" applyBorder="1" applyAlignment="1">
      <alignment/>
    </xf>
    <xf numFmtId="4" fontId="1" fillId="39" borderId="103" xfId="0" applyNumberFormat="1" applyFont="1" applyFill="1" applyBorder="1" applyAlignment="1">
      <alignment/>
    </xf>
    <xf numFmtId="4" fontId="1" fillId="0" borderId="103" xfId="0" applyNumberFormat="1" applyFont="1" applyBorder="1" applyAlignment="1">
      <alignment/>
    </xf>
    <xf numFmtId="4" fontId="1" fillId="43" borderId="103" xfId="0" applyNumberFormat="1" applyFont="1" applyFill="1" applyBorder="1" applyAlignment="1">
      <alignment/>
    </xf>
    <xf numFmtId="4" fontId="1" fillId="42" borderId="103" xfId="0" applyNumberFormat="1" applyFont="1" applyFill="1" applyBorder="1" applyAlignment="1">
      <alignment/>
    </xf>
    <xf numFmtId="0" fontId="1" fillId="0" borderId="103" xfId="0" applyFont="1" applyBorder="1" applyAlignment="1">
      <alignment/>
    </xf>
    <xf numFmtId="49" fontId="9" fillId="0" borderId="22" xfId="0" applyNumberFormat="1" applyFont="1" applyBorder="1" applyAlignment="1">
      <alignment horizontal="left"/>
    </xf>
    <xf numFmtId="0" fontId="9" fillId="0" borderId="104" xfId="0" applyFont="1" applyBorder="1" applyAlignment="1">
      <alignment horizontal="left"/>
    </xf>
    <xf numFmtId="0" fontId="9" fillId="0" borderId="104" xfId="0" applyFont="1" applyBorder="1" applyAlignment="1">
      <alignment/>
    </xf>
    <xf numFmtId="4" fontId="9" fillId="0" borderId="104" xfId="42" applyNumberFormat="1" applyFont="1" applyFill="1" applyBorder="1" applyAlignment="1" applyProtection="1">
      <alignment horizontal="right"/>
      <protection/>
    </xf>
    <xf numFmtId="4" fontId="9" fillId="0" borderId="104" xfId="42" applyNumberFormat="1" applyFont="1" applyFill="1" applyBorder="1" applyAlignment="1" applyProtection="1">
      <alignment horizontal="right"/>
      <protection locked="0"/>
    </xf>
    <xf numFmtId="10" fontId="1" fillId="0" borderId="105" xfId="42" applyNumberFormat="1" applyFont="1" applyFill="1" applyBorder="1" applyAlignment="1" applyProtection="1">
      <alignment/>
      <protection locked="0"/>
    </xf>
    <xf numFmtId="4" fontId="4" fillId="0" borderId="106" xfId="0" applyNumberFormat="1" applyFont="1" applyBorder="1" applyAlignment="1">
      <alignment/>
    </xf>
    <xf numFmtId="4" fontId="4" fillId="0" borderId="107" xfId="0" applyNumberFormat="1" applyFont="1" applyBorder="1" applyAlignment="1">
      <alignment/>
    </xf>
    <xf numFmtId="4" fontId="1" fillId="44" borderId="108" xfId="0" applyNumberFormat="1" applyFont="1" applyFill="1" applyBorder="1" applyAlignment="1">
      <alignment/>
    </xf>
    <xf numFmtId="4" fontId="1" fillId="39" borderId="109" xfId="0" applyNumberFormat="1" applyFont="1" applyFill="1" applyBorder="1" applyAlignment="1">
      <alignment/>
    </xf>
    <xf numFmtId="4" fontId="1" fillId="0" borderId="109" xfId="0" applyNumberFormat="1" applyFont="1" applyBorder="1" applyAlignment="1">
      <alignment/>
    </xf>
    <xf numFmtId="4" fontId="1" fillId="43" borderId="109" xfId="0" applyNumberFormat="1" applyFont="1" applyFill="1" applyBorder="1" applyAlignment="1">
      <alignment/>
    </xf>
    <xf numFmtId="4" fontId="1" fillId="42" borderId="109" xfId="0" applyNumberFormat="1" applyFont="1" applyFill="1" applyBorder="1" applyAlignment="1">
      <alignment/>
    </xf>
    <xf numFmtId="0" fontId="1" fillId="0" borderId="109" xfId="0" applyFont="1" applyBorder="1" applyAlignment="1">
      <alignment/>
    </xf>
    <xf numFmtId="4" fontId="4" fillId="39" borderId="110" xfId="0" applyNumberFormat="1" applyFont="1" applyFill="1" applyBorder="1" applyAlignment="1">
      <alignment/>
    </xf>
    <xf numFmtId="4" fontId="4" fillId="0" borderId="110" xfId="0" applyNumberFormat="1" applyFont="1" applyBorder="1" applyAlignment="1">
      <alignment/>
    </xf>
    <xf numFmtId="4" fontId="4" fillId="43" borderId="110" xfId="0" applyNumberFormat="1" applyFont="1" applyFill="1" applyBorder="1" applyAlignment="1">
      <alignment/>
    </xf>
    <xf numFmtId="4" fontId="4" fillId="42" borderId="110" xfId="0" applyNumberFormat="1" applyFont="1" applyFill="1" applyBorder="1" applyAlignment="1">
      <alignment/>
    </xf>
    <xf numFmtId="0" fontId="4" fillId="0" borderId="110" xfId="0" applyFont="1" applyBorder="1" applyAlignment="1">
      <alignment/>
    </xf>
    <xf numFmtId="0" fontId="4" fillId="0" borderId="29" xfId="0" applyFont="1" applyBorder="1" applyAlignment="1">
      <alignment/>
    </xf>
    <xf numFmtId="0" fontId="1" fillId="0" borderId="111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4" fontId="11" fillId="41" borderId="19" xfId="42" applyNumberFormat="1" applyFont="1" applyFill="1" applyBorder="1" applyAlignment="1" applyProtection="1">
      <alignment horizontal="right"/>
      <protection/>
    </xf>
    <xf numFmtId="0" fontId="9" fillId="0" borderId="29" xfId="0" applyFont="1" applyBorder="1" applyAlignment="1">
      <alignment/>
    </xf>
    <xf numFmtId="49" fontId="11" fillId="0" borderId="25" xfId="0" applyNumberFormat="1" applyFont="1" applyFill="1" applyBorder="1" applyAlignment="1">
      <alignment horizontal="left"/>
    </xf>
    <xf numFmtId="49" fontId="9" fillId="0" borderId="25" xfId="0" applyNumberFormat="1" applyFont="1" applyFill="1" applyBorder="1" applyAlignment="1">
      <alignment horizontal="left"/>
    </xf>
    <xf numFmtId="49" fontId="1" fillId="33" borderId="25" xfId="0" applyNumberFormat="1" applyFont="1" applyFill="1" applyBorder="1" applyAlignment="1">
      <alignment horizontal="left"/>
    </xf>
    <xf numFmtId="0" fontId="11" fillId="0" borderId="29" xfId="0" applyFont="1" applyBorder="1" applyAlignment="1">
      <alignment/>
    </xf>
    <xf numFmtId="0" fontId="11" fillId="0" borderId="23" xfId="0" applyFont="1" applyFill="1" applyBorder="1" applyAlignment="1">
      <alignment/>
    </xf>
    <xf numFmtId="0" fontId="9" fillId="0" borderId="29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11" fillId="0" borderId="23" xfId="0" applyFont="1" applyBorder="1" applyAlignment="1">
      <alignment/>
    </xf>
    <xf numFmtId="0" fontId="9" fillId="0" borderId="23" xfId="0" applyFont="1" applyBorder="1" applyAlignment="1">
      <alignment/>
    </xf>
    <xf numFmtId="49" fontId="1" fillId="0" borderId="29" xfId="0" applyNumberFormat="1" applyFont="1" applyFill="1" applyBorder="1" applyAlignment="1">
      <alignment horizontal="left"/>
    </xf>
    <xf numFmtId="0" fontId="10" fillId="0" borderId="29" xfId="0" applyFont="1" applyFill="1" applyBorder="1" applyAlignment="1">
      <alignment horizontal="left"/>
    </xf>
    <xf numFmtId="0" fontId="11" fillId="40" borderId="23" xfId="0" applyFont="1" applyFill="1" applyBorder="1" applyAlignment="1">
      <alignment/>
    </xf>
    <xf numFmtId="0" fontId="11" fillId="40" borderId="29" xfId="0" applyFont="1" applyFill="1" applyBorder="1" applyAlignment="1">
      <alignment/>
    </xf>
    <xf numFmtId="49" fontId="1" fillId="0" borderId="52" xfId="0" applyNumberFormat="1" applyFont="1" applyFill="1" applyBorder="1" applyAlignment="1">
      <alignment horizontal="left"/>
    </xf>
    <xf numFmtId="49" fontId="9" fillId="0" borderId="104" xfId="0" applyNumberFormat="1" applyFont="1" applyBorder="1" applyAlignment="1">
      <alignment horizontal="left"/>
    </xf>
    <xf numFmtId="49" fontId="4" fillId="0" borderId="52" xfId="0" applyNumberFormat="1" applyFont="1" applyBorder="1" applyAlignment="1">
      <alignment horizontal="left"/>
    </xf>
    <xf numFmtId="10" fontId="11" fillId="0" borderId="82" xfId="42" applyNumberFormat="1" applyFont="1" applyFill="1" applyBorder="1" applyAlignment="1" applyProtection="1">
      <alignment/>
      <protection locked="0"/>
    </xf>
    <xf numFmtId="4" fontId="11" fillId="0" borderId="0" xfId="42" applyNumberFormat="1" applyFont="1" applyFill="1" applyBorder="1" applyAlignment="1" applyProtection="1">
      <alignment horizontal="right"/>
      <protection/>
    </xf>
    <xf numFmtId="49" fontId="1" fillId="0" borderId="53" xfId="0" applyNumberFormat="1" applyFont="1" applyFill="1" applyBorder="1" applyAlignment="1">
      <alignment/>
    </xf>
    <xf numFmtId="0" fontId="23" fillId="0" borderId="30" xfId="0" applyFont="1" applyBorder="1" applyAlignment="1">
      <alignment horizontal="right"/>
    </xf>
    <xf numFmtId="0" fontId="1" fillId="0" borderId="67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right"/>
    </xf>
    <xf numFmtId="49" fontId="9" fillId="0" borderId="96" xfId="0" applyNumberFormat="1" applyFont="1" applyFill="1" applyBorder="1" applyAlignment="1">
      <alignment/>
    </xf>
    <xf numFmtId="49" fontId="9" fillId="37" borderId="96" xfId="0" applyNumberFormat="1" applyFont="1" applyFill="1" applyBorder="1" applyAlignment="1">
      <alignment horizontal="left"/>
    </xf>
    <xf numFmtId="49" fontId="11" fillId="0" borderId="96" xfId="0" applyNumberFormat="1" applyFont="1" applyFill="1" applyBorder="1" applyAlignment="1">
      <alignment/>
    </xf>
    <xf numFmtId="49" fontId="9" fillId="0" borderId="96" xfId="0" applyNumberFormat="1" applyFont="1" applyBorder="1" applyAlignment="1">
      <alignment horizontal="left"/>
    </xf>
    <xf numFmtId="49" fontId="1" fillId="0" borderId="96" xfId="0" applyNumberFormat="1" applyFont="1" applyFill="1" applyBorder="1" applyAlignment="1">
      <alignment horizontal="left"/>
    </xf>
    <xf numFmtId="49" fontId="1" fillId="0" borderId="96" xfId="0" applyNumberFormat="1" applyFont="1" applyBorder="1" applyAlignment="1">
      <alignment horizontal="left"/>
    </xf>
    <xf numFmtId="0" fontId="11" fillId="0" borderId="59" xfId="0" applyFont="1" applyFill="1" applyBorder="1" applyAlignment="1">
      <alignment horizontal="left"/>
    </xf>
    <xf numFmtId="0" fontId="11" fillId="0" borderId="96" xfId="0" applyFont="1" applyFill="1" applyBorder="1" applyAlignment="1">
      <alignment/>
    </xf>
    <xf numFmtId="0" fontId="11" fillId="0" borderId="96" xfId="0" applyFont="1" applyFill="1" applyBorder="1" applyAlignment="1">
      <alignment horizontal="left"/>
    </xf>
    <xf numFmtId="0" fontId="9" fillId="0" borderId="96" xfId="0" applyFont="1" applyFill="1" applyBorder="1" applyAlignment="1">
      <alignment/>
    </xf>
    <xf numFmtId="0" fontId="9" fillId="0" borderId="96" xfId="0" applyFont="1" applyBorder="1" applyAlignment="1">
      <alignment horizontal="left"/>
    </xf>
    <xf numFmtId="0" fontId="4" fillId="0" borderId="96" xfId="0" applyFont="1" applyFill="1" applyBorder="1" applyAlignment="1">
      <alignment horizontal="left"/>
    </xf>
    <xf numFmtId="0" fontId="1" fillId="0" borderId="96" xfId="0" applyFont="1" applyBorder="1" applyAlignment="1">
      <alignment horizontal="left"/>
    </xf>
    <xf numFmtId="0" fontId="10" fillId="0" borderId="54" xfId="0" applyFont="1" applyFill="1" applyBorder="1" applyAlignment="1">
      <alignment horizontal="right"/>
    </xf>
    <xf numFmtId="0" fontId="9" fillId="0" borderId="105" xfId="0" applyFont="1" applyBorder="1" applyAlignment="1">
      <alignment horizontal="left"/>
    </xf>
    <xf numFmtId="10" fontId="4" fillId="0" borderId="54" xfId="42" applyNumberFormat="1" applyFont="1" applyFill="1" applyBorder="1" applyAlignment="1" applyProtection="1">
      <alignment/>
      <protection locked="0"/>
    </xf>
    <xf numFmtId="10" fontId="1" fillId="0" borderId="54" xfId="42" applyNumberFormat="1" applyFont="1" applyFill="1" applyBorder="1" applyAlignment="1" applyProtection="1">
      <alignment/>
      <protection locked="0"/>
    </xf>
    <xf numFmtId="10" fontId="4" fillId="0" borderId="0" xfId="42" applyNumberFormat="1" applyFont="1" applyFill="1" applyBorder="1" applyAlignment="1" applyProtection="1">
      <alignment/>
      <protection locked="0"/>
    </xf>
    <xf numFmtId="10" fontId="1" fillId="0" borderId="112" xfId="42" applyNumberFormat="1" applyFont="1" applyFill="1" applyBorder="1" applyAlignment="1" applyProtection="1">
      <alignment/>
      <protection locked="0"/>
    </xf>
    <xf numFmtId="10" fontId="9" fillId="0" borderId="54" xfId="42" applyNumberFormat="1" applyFont="1" applyFill="1" applyBorder="1" applyAlignment="1" applyProtection="1">
      <alignment/>
      <protection locked="0"/>
    </xf>
    <xf numFmtId="0" fontId="10" fillId="0" borderId="19" xfId="0" applyFont="1" applyFill="1" applyBorder="1" applyAlignment="1">
      <alignment horizontal="right"/>
    </xf>
    <xf numFmtId="0" fontId="24" fillId="0" borderId="62" xfId="0" applyFont="1" applyBorder="1" applyAlignment="1">
      <alignment horizontal="right"/>
    </xf>
    <xf numFmtId="0" fontId="4" fillId="0" borderId="59" xfId="0" applyFont="1" applyFill="1" applyBorder="1" applyAlignment="1">
      <alignment horizontal="left"/>
    </xf>
    <xf numFmtId="10" fontId="11" fillId="0" borderId="0" xfId="42" applyNumberFormat="1" applyFont="1" applyFill="1" applyBorder="1" applyAlignment="1" applyProtection="1">
      <alignment/>
      <protection locked="0"/>
    </xf>
    <xf numFmtId="49" fontId="4" fillId="0" borderId="113" xfId="0" applyNumberFormat="1" applyFont="1" applyFill="1" applyBorder="1" applyAlignment="1">
      <alignment horizontal="left"/>
    </xf>
    <xf numFmtId="0" fontId="4" fillId="0" borderId="82" xfId="0" applyFont="1" applyFill="1" applyBorder="1" applyAlignment="1">
      <alignment horizontal="left"/>
    </xf>
    <xf numFmtId="0" fontId="23" fillId="0" borderId="82" xfId="0" applyFont="1" applyFill="1" applyBorder="1" applyAlignment="1">
      <alignment horizontal="right"/>
    </xf>
    <xf numFmtId="49" fontId="1" fillId="0" borderId="52" xfId="0" applyNumberFormat="1" applyFont="1" applyBorder="1" applyAlignment="1">
      <alignment horizontal="left"/>
    </xf>
    <xf numFmtId="0" fontId="4" fillId="0" borderId="96" xfId="0" applyFont="1" applyBorder="1" applyAlignment="1">
      <alignment horizontal="left"/>
    </xf>
    <xf numFmtId="0" fontId="23" fillId="0" borderId="59" xfId="0" applyFont="1" applyBorder="1" applyAlignment="1">
      <alignment horizontal="right"/>
    </xf>
    <xf numFmtId="0" fontId="23" fillId="0" borderId="96" xfId="0" applyFont="1" applyBorder="1" applyAlignment="1">
      <alignment horizontal="right"/>
    </xf>
    <xf numFmtId="4" fontId="1" fillId="44" borderId="98" xfId="0" applyNumberFormat="1" applyFont="1" applyFill="1" applyBorder="1" applyAlignment="1">
      <alignment/>
    </xf>
    <xf numFmtId="4" fontId="1" fillId="39" borderId="96" xfId="0" applyNumberFormat="1" applyFont="1" applyFill="1" applyBorder="1" applyAlignment="1">
      <alignment/>
    </xf>
    <xf numFmtId="4" fontId="1" fillId="43" borderId="96" xfId="0" applyNumberFormat="1" applyFont="1" applyFill="1" applyBorder="1" applyAlignment="1">
      <alignment/>
    </xf>
    <xf numFmtId="4" fontId="1" fillId="42" borderId="96" xfId="0" applyNumberFormat="1" applyFont="1" applyFill="1" applyBorder="1" applyAlignment="1">
      <alignment/>
    </xf>
    <xf numFmtId="0" fontId="32" fillId="0" borderId="29" xfId="0" applyFont="1" applyFill="1" applyBorder="1" applyAlignment="1">
      <alignment/>
    </xf>
    <xf numFmtId="4" fontId="9" fillId="0" borderId="59" xfId="42" applyNumberFormat="1" applyFont="1" applyFill="1" applyBorder="1" applyAlignment="1" applyProtection="1">
      <alignment wrapText="1"/>
      <protection locked="0"/>
    </xf>
    <xf numFmtId="4" fontId="11" fillId="0" borderId="65" xfId="42" applyNumberFormat="1" applyFont="1" applyFill="1" applyBorder="1" applyAlignment="1" applyProtection="1">
      <alignment horizontal="right"/>
      <protection/>
    </xf>
    <xf numFmtId="4" fontId="26" fillId="0" borderId="54" xfId="42" applyNumberFormat="1" applyFont="1" applyFill="1" applyBorder="1" applyAlignment="1" applyProtection="1">
      <alignment horizontal="right"/>
      <protection/>
    </xf>
    <xf numFmtId="0" fontId="9" fillId="0" borderId="41" xfId="0" applyFont="1" applyFill="1" applyBorder="1" applyAlignment="1">
      <alignment horizontal="left"/>
    </xf>
    <xf numFmtId="0" fontId="1" fillId="0" borderId="114" xfId="0" applyFont="1" applyBorder="1" applyAlignment="1">
      <alignment horizontal="left"/>
    </xf>
    <xf numFmtId="4" fontId="7" fillId="0" borderId="23" xfId="42" applyNumberFormat="1" applyFont="1" applyFill="1" applyBorder="1" applyAlignment="1" applyProtection="1">
      <alignment horizontal="right"/>
      <protection/>
    </xf>
    <xf numFmtId="4" fontId="1" fillId="0" borderId="23" xfId="42" applyNumberFormat="1" applyFont="1" applyFill="1" applyBorder="1" applyAlignment="1" applyProtection="1">
      <alignment horizontal="right"/>
      <protection/>
    </xf>
    <xf numFmtId="0" fontId="7" fillId="0" borderId="96" xfId="0" applyFont="1" applyBorder="1" applyAlignment="1">
      <alignment/>
    </xf>
    <xf numFmtId="4" fontId="7" fillId="0" borderId="54" xfId="42" applyNumberFormat="1" applyFont="1" applyFill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right"/>
    </xf>
    <xf numFmtId="0" fontId="1" fillId="0" borderId="96" xfId="0" applyFont="1" applyFill="1" applyBorder="1" applyAlignment="1">
      <alignment horizontal="left"/>
    </xf>
    <xf numFmtId="4" fontId="11" fillId="0" borderId="49" xfId="42" applyNumberFormat="1" applyFont="1" applyFill="1" applyBorder="1" applyAlignment="1" applyProtection="1">
      <alignment/>
      <protection/>
    </xf>
    <xf numFmtId="0" fontId="32" fillId="0" borderId="60" xfId="0" applyFont="1" applyFill="1" applyBorder="1" applyAlignment="1">
      <alignment horizontal="right"/>
    </xf>
    <xf numFmtId="0" fontId="23" fillId="0" borderId="96" xfId="0" applyFont="1" applyFill="1" applyBorder="1" applyAlignment="1">
      <alignment horizontal="right"/>
    </xf>
    <xf numFmtId="4" fontId="11" fillId="0" borderId="96" xfId="42" applyNumberFormat="1" applyFont="1" applyFill="1" applyBorder="1" applyAlignment="1" applyProtection="1">
      <alignment/>
      <protection/>
    </xf>
    <xf numFmtId="4" fontId="9" fillId="0" borderId="59" xfId="42" applyNumberFormat="1" applyFont="1" applyFill="1" applyBorder="1" applyAlignment="1" applyProtection="1">
      <alignment horizontal="right"/>
      <protection/>
    </xf>
    <xf numFmtId="4" fontId="11" fillId="0" borderId="0" xfId="42" applyNumberFormat="1" applyFont="1" applyFill="1" applyBorder="1" applyAlignment="1" applyProtection="1">
      <alignment/>
      <protection/>
    </xf>
    <xf numFmtId="4" fontId="4" fillId="44" borderId="98" xfId="0" applyNumberFormat="1" applyFont="1" applyFill="1" applyBorder="1" applyAlignment="1">
      <alignment/>
    </xf>
    <xf numFmtId="0" fontId="23" fillId="0" borderId="78" xfId="0" applyFont="1" applyFill="1" applyBorder="1" applyAlignment="1">
      <alignment horizontal="right"/>
    </xf>
    <xf numFmtId="49" fontId="9" fillId="39" borderId="52" xfId="0" applyNumberFormat="1" applyFont="1" applyFill="1" applyBorder="1" applyAlignment="1">
      <alignment horizontal="left"/>
    </xf>
    <xf numFmtId="0" fontId="9" fillId="39" borderId="96" xfId="0" applyFont="1" applyFill="1" applyBorder="1" applyAlignment="1">
      <alignment horizontal="left"/>
    </xf>
    <xf numFmtId="0" fontId="32" fillId="39" borderId="58" xfId="0" applyFont="1" applyFill="1" applyBorder="1" applyAlignment="1">
      <alignment/>
    </xf>
    <xf numFmtId="4" fontId="11" fillId="39" borderId="25" xfId="42" applyNumberFormat="1" applyFont="1" applyFill="1" applyBorder="1" applyAlignment="1" applyProtection="1">
      <alignment horizontal="right"/>
      <protection/>
    </xf>
    <xf numFmtId="4" fontId="9" fillId="39" borderId="25" xfId="42" applyNumberFormat="1" applyFont="1" applyFill="1" applyBorder="1" applyAlignment="1" applyProtection="1">
      <alignment wrapText="1"/>
      <protection locked="0"/>
    </xf>
    <xf numFmtId="10" fontId="1" fillId="39" borderId="60" xfId="42" applyNumberFormat="1" applyFont="1" applyFill="1" applyBorder="1" applyAlignment="1" applyProtection="1">
      <alignment wrapText="1"/>
      <protection locked="0"/>
    </xf>
    <xf numFmtId="4" fontId="4" fillId="39" borderId="97" xfId="0" applyNumberFormat="1" applyFont="1" applyFill="1" applyBorder="1" applyAlignment="1">
      <alignment/>
    </xf>
    <xf numFmtId="4" fontId="4" fillId="39" borderId="99" xfId="0" applyNumberFormat="1" applyFont="1" applyFill="1" applyBorder="1" applyAlignment="1">
      <alignment/>
    </xf>
    <xf numFmtId="49" fontId="4" fillId="39" borderId="52" xfId="0" applyNumberFormat="1" applyFont="1" applyFill="1" applyBorder="1" applyAlignment="1">
      <alignment horizontal="left"/>
    </xf>
    <xf numFmtId="0" fontId="4" fillId="39" borderId="96" xfId="0" applyFont="1" applyFill="1" applyBorder="1" applyAlignment="1">
      <alignment horizontal="left"/>
    </xf>
    <xf numFmtId="4" fontId="11" fillId="39" borderId="0" xfId="42" applyNumberFormat="1" applyFont="1" applyFill="1" applyBorder="1" applyAlignment="1" applyProtection="1">
      <alignment horizontal="right"/>
      <protection/>
    </xf>
    <xf numFmtId="10" fontId="11" fillId="39" borderId="0" xfId="42" applyNumberFormat="1" applyFont="1" applyFill="1" applyBorder="1" applyAlignment="1" applyProtection="1">
      <alignment/>
      <protection locked="0"/>
    </xf>
    <xf numFmtId="49" fontId="1" fillId="0" borderId="55" xfId="0" applyNumberFormat="1" applyFont="1" applyBorder="1" applyAlignment="1">
      <alignment horizontal="left"/>
    </xf>
    <xf numFmtId="0" fontId="11" fillId="0" borderId="96" xfId="0" applyFont="1" applyBorder="1" applyAlignment="1">
      <alignment horizontal="left"/>
    </xf>
    <xf numFmtId="4" fontId="11" fillId="0" borderId="23" xfId="42" applyNumberFormat="1" applyFont="1" applyFill="1" applyBorder="1" applyAlignment="1" applyProtection="1">
      <alignment horizontal="right"/>
      <protection/>
    </xf>
    <xf numFmtId="4" fontId="11" fillId="0" borderId="59" xfId="42" applyNumberFormat="1" applyFont="1" applyFill="1" applyBorder="1" applyAlignment="1" applyProtection="1">
      <alignment horizontal="right"/>
      <protection/>
    </xf>
    <xf numFmtId="4" fontId="14" fillId="0" borderId="23" xfId="42" applyNumberFormat="1" applyFont="1" applyFill="1" applyBorder="1" applyAlignment="1" applyProtection="1">
      <alignment horizontal="right"/>
      <protection/>
    </xf>
    <xf numFmtId="49" fontId="1" fillId="39" borderId="52" xfId="0" applyNumberFormat="1" applyFont="1" applyFill="1" applyBorder="1" applyAlignment="1">
      <alignment horizontal="left"/>
    </xf>
    <xf numFmtId="0" fontId="1" fillId="39" borderId="96" xfId="0" applyFont="1" applyFill="1" applyBorder="1" applyAlignment="1">
      <alignment horizontal="left"/>
    </xf>
    <xf numFmtId="4" fontId="9" fillId="0" borderId="29" xfId="42" applyNumberFormat="1" applyFont="1" applyFill="1" applyBorder="1" applyAlignment="1" applyProtection="1">
      <alignment horizontal="right"/>
      <protection/>
    </xf>
    <xf numFmtId="4" fontId="11" fillId="39" borderId="49" xfId="42" applyNumberFormat="1" applyFont="1" applyFill="1" applyBorder="1" applyAlignment="1" applyProtection="1">
      <alignment/>
      <protection/>
    </xf>
    <xf numFmtId="10" fontId="11" fillId="39" borderId="82" xfId="42" applyNumberFormat="1" applyFont="1" applyFill="1" applyBorder="1" applyAlignment="1" applyProtection="1">
      <alignment/>
      <protection locked="0"/>
    </xf>
    <xf numFmtId="0" fontId="1" fillId="39" borderId="98" xfId="0" applyFont="1" applyFill="1" applyBorder="1" applyAlignment="1">
      <alignment horizontal="left"/>
    </xf>
    <xf numFmtId="0" fontId="1" fillId="0" borderId="98" xfId="0" applyFont="1" applyFill="1" applyBorder="1" applyAlignment="1">
      <alignment horizontal="left"/>
    </xf>
    <xf numFmtId="49" fontId="1" fillId="39" borderId="96" xfId="0" applyNumberFormat="1" applyFont="1" applyFill="1" applyBorder="1" applyAlignment="1">
      <alignment horizontal="left"/>
    </xf>
    <xf numFmtId="1" fontId="8" fillId="0" borderId="96" xfId="0" applyNumberFormat="1" applyFont="1" applyBorder="1" applyAlignment="1">
      <alignment horizontal="right"/>
    </xf>
    <xf numFmtId="4" fontId="1" fillId="0" borderId="96" xfId="42" applyNumberFormat="1" applyFont="1" applyFill="1" applyBorder="1" applyAlignment="1" applyProtection="1">
      <alignment horizontal="right"/>
      <protection/>
    </xf>
    <xf numFmtId="4" fontId="4" fillId="39" borderId="96" xfId="42" applyNumberFormat="1" applyFont="1" applyFill="1" applyBorder="1" applyAlignment="1" applyProtection="1">
      <alignment horizontal="right"/>
      <protection/>
    </xf>
    <xf numFmtId="4" fontId="4" fillId="0" borderId="115" xfId="0" applyNumberFormat="1" applyFont="1" applyBorder="1" applyAlignment="1">
      <alignment/>
    </xf>
    <xf numFmtId="4" fontId="4" fillId="0" borderId="116" xfId="0" applyNumberFormat="1" applyFont="1" applyBorder="1" applyAlignment="1">
      <alignment/>
    </xf>
    <xf numFmtId="4" fontId="4" fillId="0" borderId="117" xfId="0" applyNumberFormat="1" applyFont="1" applyBorder="1" applyAlignment="1">
      <alignment/>
    </xf>
    <xf numFmtId="4" fontId="4" fillId="0" borderId="118" xfId="0" applyNumberFormat="1" applyFont="1" applyBorder="1" applyAlignment="1">
      <alignment/>
    </xf>
    <xf numFmtId="4" fontId="4" fillId="0" borderId="119" xfId="0" applyNumberFormat="1" applyFont="1" applyBorder="1" applyAlignment="1">
      <alignment/>
    </xf>
    <xf numFmtId="4" fontId="4" fillId="0" borderId="120" xfId="0" applyNumberFormat="1" applyFont="1" applyBorder="1" applyAlignment="1">
      <alignment/>
    </xf>
    <xf numFmtId="4" fontId="9" fillId="0" borderId="30" xfId="42" applyNumberFormat="1" applyFont="1" applyFill="1" applyBorder="1" applyAlignment="1" applyProtection="1">
      <alignment wrapText="1"/>
      <protection locked="0"/>
    </xf>
    <xf numFmtId="10" fontId="1" fillId="0" borderId="30" xfId="42" applyNumberFormat="1" applyFont="1" applyFill="1" applyBorder="1" applyAlignment="1" applyProtection="1">
      <alignment wrapText="1"/>
      <protection locked="0"/>
    </xf>
    <xf numFmtId="4" fontId="9" fillId="0" borderId="96" xfId="42" applyNumberFormat="1" applyFont="1" applyFill="1" applyBorder="1" applyAlignment="1" applyProtection="1">
      <alignment horizontal="right"/>
      <protection/>
    </xf>
    <xf numFmtId="4" fontId="9" fillId="0" borderId="96" xfId="42" applyNumberFormat="1" applyFont="1" applyFill="1" applyBorder="1" applyAlignment="1" applyProtection="1">
      <alignment wrapText="1"/>
      <protection locked="0"/>
    </xf>
    <xf numFmtId="4" fontId="11" fillId="0" borderId="96" xfId="42" applyNumberFormat="1" applyFont="1" applyFill="1" applyBorder="1" applyAlignment="1" applyProtection="1">
      <alignment horizontal="right"/>
      <protection/>
    </xf>
    <xf numFmtId="4" fontId="14" fillId="0" borderId="96" xfId="42" applyNumberFormat="1" applyFont="1" applyFill="1" applyBorder="1" applyAlignment="1" applyProtection="1">
      <alignment horizontal="right"/>
      <protection/>
    </xf>
    <xf numFmtId="4" fontId="12" fillId="0" borderId="96" xfId="0" applyNumberFormat="1" applyFont="1" applyFill="1" applyBorder="1" applyAlignment="1">
      <alignment/>
    </xf>
    <xf numFmtId="4" fontId="4" fillId="0" borderId="114" xfId="0" applyNumberFormat="1" applyFont="1" applyBorder="1" applyAlignment="1">
      <alignment/>
    </xf>
    <xf numFmtId="4" fontId="11" fillId="0" borderId="114" xfId="0" applyNumberFormat="1" applyFont="1" applyBorder="1" applyAlignment="1">
      <alignment/>
    </xf>
    <xf numFmtId="10" fontId="1" fillId="0" borderId="114" xfId="42" applyNumberFormat="1" applyFont="1" applyFill="1" applyBorder="1" applyAlignment="1" applyProtection="1">
      <alignment wrapText="1"/>
      <protection locked="0"/>
    </xf>
    <xf numFmtId="4" fontId="11" fillId="0" borderId="116" xfId="0" applyNumberFormat="1" applyFont="1" applyBorder="1" applyAlignment="1">
      <alignment/>
    </xf>
    <xf numFmtId="4" fontId="11" fillId="39" borderId="96" xfId="42" applyNumberFormat="1" applyFont="1" applyFill="1" applyBorder="1" applyAlignment="1" applyProtection="1">
      <alignment horizontal="right"/>
      <protection/>
    </xf>
    <xf numFmtId="4" fontId="11" fillId="40" borderId="59" xfId="42" applyNumberFormat="1" applyFont="1" applyFill="1" applyBorder="1" applyAlignment="1" applyProtection="1">
      <alignment horizontal="right"/>
      <protection/>
    </xf>
    <xf numFmtId="4" fontId="11" fillId="40" borderId="27" xfId="42" applyNumberFormat="1" applyFont="1" applyFill="1" applyBorder="1" applyAlignment="1" applyProtection="1">
      <alignment horizontal="right"/>
      <protection/>
    </xf>
    <xf numFmtId="10" fontId="11" fillId="40" borderId="94" xfId="42" applyNumberFormat="1" applyFont="1" applyFill="1" applyBorder="1" applyAlignment="1" applyProtection="1">
      <alignment/>
      <protection locked="0"/>
    </xf>
    <xf numFmtId="4" fontId="4" fillId="40" borderId="97" xfId="0" applyNumberFormat="1" applyFont="1" applyFill="1" applyBorder="1" applyAlignment="1">
      <alignment/>
    </xf>
    <xf numFmtId="4" fontId="9" fillId="40" borderId="25" xfId="42" applyNumberFormat="1" applyFont="1" applyFill="1" applyBorder="1" applyAlignment="1" applyProtection="1">
      <alignment wrapText="1"/>
      <protection locked="0"/>
    </xf>
    <xf numFmtId="10" fontId="1" fillId="40" borderId="60" xfId="42" applyNumberFormat="1" applyFont="1" applyFill="1" applyBorder="1" applyAlignment="1" applyProtection="1">
      <alignment wrapText="1"/>
      <protection locked="0"/>
    </xf>
    <xf numFmtId="4" fontId="11" fillId="40" borderId="99" xfId="0" applyNumberFormat="1" applyFont="1" applyFill="1" applyBorder="1" applyAlignment="1">
      <alignment/>
    </xf>
    <xf numFmtId="4" fontId="10" fillId="38" borderId="19" xfId="0" applyNumberFormat="1" applyFont="1" applyFill="1" applyBorder="1" applyAlignment="1">
      <alignment horizontal="right"/>
    </xf>
    <xf numFmtId="0" fontId="27" fillId="0" borderId="29" xfId="0" applyFont="1" applyFill="1" applyBorder="1" applyAlignment="1">
      <alignment horizontal="right"/>
    </xf>
    <xf numFmtId="4" fontId="4" fillId="0" borderId="115" xfId="0" applyNumberFormat="1" applyFont="1" applyBorder="1" applyAlignment="1">
      <alignment/>
    </xf>
    <xf numFmtId="0" fontId="4" fillId="0" borderId="121" xfId="0" applyFont="1" applyFill="1" applyBorder="1" applyAlignment="1">
      <alignment horizontal="left"/>
    </xf>
    <xf numFmtId="0" fontId="32" fillId="0" borderId="122" xfId="0" applyFont="1" applyFill="1" applyBorder="1" applyAlignment="1">
      <alignment/>
    </xf>
    <xf numFmtId="10" fontId="9" fillId="0" borderId="122" xfId="42" applyNumberFormat="1" applyFont="1" applyFill="1" applyBorder="1" applyAlignment="1" applyProtection="1">
      <alignment/>
      <protection locked="0"/>
    </xf>
    <xf numFmtId="0" fontId="4" fillId="0" borderId="98" xfId="0" applyFont="1" applyFill="1" applyBorder="1" applyAlignment="1">
      <alignment horizontal="left"/>
    </xf>
    <xf numFmtId="10" fontId="9" fillId="0" borderId="96" xfId="42" applyNumberFormat="1" applyFont="1" applyFill="1" applyBorder="1" applyAlignment="1" applyProtection="1">
      <alignment/>
      <protection locked="0"/>
    </xf>
    <xf numFmtId="0" fontId="1" fillId="0" borderId="98" xfId="0" applyFont="1" applyBorder="1" applyAlignment="1">
      <alignment horizontal="left"/>
    </xf>
    <xf numFmtId="0" fontId="32" fillId="0" borderId="96" xfId="0" applyFont="1" applyFill="1" applyBorder="1" applyAlignment="1">
      <alignment horizontal="right"/>
    </xf>
    <xf numFmtId="4" fontId="11" fillId="0" borderId="96" xfId="42" applyNumberFormat="1" applyFont="1" applyFill="1" applyBorder="1" applyAlignment="1" applyProtection="1">
      <alignment/>
      <protection locked="0"/>
    </xf>
    <xf numFmtId="10" fontId="11" fillId="0" borderId="96" xfId="42" applyNumberFormat="1" applyFont="1" applyFill="1" applyBorder="1" applyAlignment="1" applyProtection="1">
      <alignment/>
      <protection locked="0"/>
    </xf>
    <xf numFmtId="4" fontId="25" fillId="0" borderId="96" xfId="42" applyNumberFormat="1" applyFont="1" applyFill="1" applyBorder="1" applyAlignment="1" applyProtection="1">
      <alignment/>
      <protection locked="0"/>
    </xf>
    <xf numFmtId="10" fontId="4" fillId="0" borderId="96" xfId="42" applyNumberFormat="1" applyFont="1" applyFill="1" applyBorder="1" applyAlignment="1" applyProtection="1">
      <alignment wrapText="1"/>
      <protection locked="0"/>
    </xf>
    <xf numFmtId="0" fontId="27" fillId="0" borderId="96" xfId="0" applyFont="1" applyFill="1" applyBorder="1" applyAlignment="1">
      <alignment/>
    </xf>
    <xf numFmtId="4" fontId="27" fillId="0" borderId="96" xfId="0" applyNumberFormat="1" applyFont="1" applyFill="1" applyBorder="1" applyAlignment="1" applyProtection="1">
      <alignment/>
      <protection locked="0"/>
    </xf>
    <xf numFmtId="0" fontId="11" fillId="0" borderId="123" xfId="0" applyFont="1" applyFill="1" applyBorder="1" applyAlignment="1">
      <alignment horizontal="left"/>
    </xf>
    <xf numFmtId="10" fontId="4" fillId="0" borderId="96" xfId="42" applyNumberFormat="1" applyFont="1" applyFill="1" applyBorder="1" applyAlignment="1" applyProtection="1">
      <alignment/>
      <protection locked="0"/>
    </xf>
    <xf numFmtId="0" fontId="9" fillId="0" borderId="123" xfId="0" applyFont="1" applyBorder="1" applyAlignment="1">
      <alignment horizontal="left"/>
    </xf>
    <xf numFmtId="0" fontId="11" fillId="0" borderId="123" xfId="0" applyFont="1" applyBorder="1" applyAlignment="1">
      <alignment horizontal="left"/>
    </xf>
    <xf numFmtId="4" fontId="11" fillId="0" borderId="96" xfId="42" applyNumberFormat="1" applyFont="1" applyFill="1" applyBorder="1" applyAlignment="1" applyProtection="1">
      <alignment horizontal="right"/>
      <protection locked="0"/>
    </xf>
    <xf numFmtId="4" fontId="9" fillId="0" borderId="96" xfId="42" applyNumberFormat="1" applyFont="1" applyFill="1" applyBorder="1" applyAlignment="1" applyProtection="1">
      <alignment/>
      <protection locked="0"/>
    </xf>
    <xf numFmtId="10" fontId="9" fillId="0" borderId="96" xfId="42" applyNumberFormat="1" applyFont="1" applyFill="1" applyBorder="1" applyAlignment="1" applyProtection="1">
      <alignment/>
      <protection locked="0"/>
    </xf>
    <xf numFmtId="0" fontId="9" fillId="0" borderId="98" xfId="0" applyFont="1" applyBorder="1" applyAlignment="1">
      <alignment horizontal="left"/>
    </xf>
    <xf numFmtId="10" fontId="1" fillId="0" borderId="96" xfId="42" applyNumberFormat="1" applyFont="1" applyFill="1" applyBorder="1" applyAlignment="1" applyProtection="1">
      <alignment wrapText="1"/>
      <protection locked="0"/>
    </xf>
    <xf numFmtId="0" fontId="32" fillId="0" borderId="96" xfId="0" applyFont="1" applyFill="1" applyBorder="1" applyAlignment="1">
      <alignment/>
    </xf>
    <xf numFmtId="0" fontId="4" fillId="0" borderId="124" xfId="0" applyFont="1" applyFill="1" applyBorder="1" applyAlignment="1">
      <alignment horizontal="left"/>
    </xf>
    <xf numFmtId="0" fontId="32" fillId="0" borderId="125" xfId="0" applyFont="1" applyFill="1" applyBorder="1" applyAlignment="1">
      <alignment horizontal="right"/>
    </xf>
    <xf numFmtId="4" fontId="11" fillId="0" borderId="126" xfId="42" applyNumberFormat="1" applyFont="1" applyFill="1" applyBorder="1" applyAlignment="1" applyProtection="1">
      <alignment horizontal="right"/>
      <protection/>
    </xf>
    <xf numFmtId="10" fontId="11" fillId="0" borderId="126" xfId="42" applyNumberFormat="1" applyFont="1" applyFill="1" applyBorder="1" applyAlignment="1" applyProtection="1">
      <alignment/>
      <protection locked="0"/>
    </xf>
    <xf numFmtId="4" fontId="11" fillId="41" borderId="19" xfId="0" applyNumberFormat="1" applyFont="1" applyFill="1" applyBorder="1" applyAlignment="1">
      <alignment/>
    </xf>
    <xf numFmtId="4" fontId="11" fillId="0" borderId="22" xfId="42" applyNumberFormat="1" applyFont="1" applyFill="1" applyBorder="1" applyAlignment="1" applyProtection="1">
      <alignment horizontal="right"/>
      <protection/>
    </xf>
    <xf numFmtId="4" fontId="9" fillId="39" borderId="96" xfId="42" applyNumberFormat="1" applyFont="1" applyFill="1" applyBorder="1" applyAlignment="1" applyProtection="1">
      <alignment wrapText="1"/>
      <protection locked="0"/>
    </xf>
    <xf numFmtId="10" fontId="1" fillId="39" borderId="96" xfId="42" applyNumberFormat="1" applyFont="1" applyFill="1" applyBorder="1" applyAlignment="1" applyProtection="1">
      <alignment wrapText="1"/>
      <protection locked="0"/>
    </xf>
    <xf numFmtId="10" fontId="9" fillId="39" borderId="60" xfId="42" applyNumberFormat="1" applyFont="1" applyFill="1" applyBorder="1" applyAlignment="1" applyProtection="1">
      <alignment/>
      <protection locked="0"/>
    </xf>
    <xf numFmtId="4" fontId="9" fillId="39" borderId="96" xfId="42" applyNumberFormat="1" applyFont="1" applyFill="1" applyBorder="1" applyAlignment="1" applyProtection="1">
      <alignment/>
      <protection/>
    </xf>
    <xf numFmtId="4" fontId="9" fillId="39" borderId="19" xfId="42" applyNumberFormat="1" applyFont="1" applyFill="1" applyBorder="1" applyAlignment="1" applyProtection="1">
      <alignment wrapText="1"/>
      <protection locked="0"/>
    </xf>
    <xf numFmtId="10" fontId="1" fillId="39" borderId="41" xfId="42" applyNumberFormat="1" applyFont="1" applyFill="1" applyBorder="1" applyAlignment="1" applyProtection="1">
      <alignment wrapText="1"/>
      <protection locked="0"/>
    </xf>
    <xf numFmtId="4" fontId="4" fillId="39" borderId="115" xfId="0" applyNumberFormat="1" applyFont="1" applyFill="1" applyBorder="1" applyAlignment="1">
      <alignment/>
    </xf>
    <xf numFmtId="4" fontId="11" fillId="39" borderId="19" xfId="42" applyNumberFormat="1" applyFont="1" applyFill="1" applyBorder="1" applyAlignment="1" applyProtection="1">
      <alignment horizontal="right"/>
      <protection/>
    </xf>
    <xf numFmtId="10" fontId="11" fillId="39" borderId="41" xfId="42" applyNumberFormat="1" applyFont="1" applyFill="1" applyBorder="1" applyAlignment="1" applyProtection="1">
      <alignment horizontal="right"/>
      <protection locked="0"/>
    </xf>
    <xf numFmtId="10" fontId="11" fillId="39" borderId="114" xfId="42" applyNumberFormat="1" applyFont="1" applyFill="1" applyBorder="1" applyAlignment="1" applyProtection="1">
      <alignment/>
      <protection locked="0"/>
    </xf>
    <xf numFmtId="4" fontId="11" fillId="39" borderId="63" xfId="42" applyNumberFormat="1" applyFont="1" applyFill="1" applyBorder="1" applyAlignment="1" applyProtection="1">
      <alignment horizontal="right"/>
      <protection/>
    </xf>
    <xf numFmtId="10" fontId="1" fillId="39" borderId="29" xfId="42" applyNumberFormat="1" applyFont="1" applyFill="1" applyBorder="1" applyAlignment="1" applyProtection="1">
      <alignment wrapText="1"/>
      <protection locked="0"/>
    </xf>
    <xf numFmtId="10" fontId="11" fillId="39" borderId="95" xfId="42" applyNumberFormat="1" applyFont="1" applyFill="1" applyBorder="1" applyAlignment="1" applyProtection="1">
      <alignment/>
      <protection locked="0"/>
    </xf>
    <xf numFmtId="4" fontId="4" fillId="45" borderId="115" xfId="0" applyNumberFormat="1" applyFont="1" applyFill="1" applyBorder="1" applyAlignment="1">
      <alignment/>
    </xf>
    <xf numFmtId="4" fontId="11" fillId="45" borderId="45" xfId="0" applyNumberFormat="1" applyFont="1" applyFill="1" applyBorder="1" applyAlignment="1">
      <alignment/>
    </xf>
    <xf numFmtId="10" fontId="11" fillId="45" borderId="127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11" fillId="39" borderId="96" xfId="42" applyNumberFormat="1" applyFont="1" applyFill="1" applyBorder="1" applyAlignment="1" applyProtection="1">
      <alignment/>
      <protection/>
    </xf>
    <xf numFmtId="0" fontId="0" fillId="34" borderId="41" xfId="0" applyFont="1" applyFill="1" applyBorder="1" applyAlignment="1">
      <alignment horizontal="left"/>
    </xf>
    <xf numFmtId="0" fontId="27" fillId="0" borderId="41" xfId="0" applyFont="1" applyFill="1" applyBorder="1" applyAlignment="1">
      <alignment/>
    </xf>
    <xf numFmtId="49" fontId="9" fillId="0" borderId="24" xfId="0" applyNumberFormat="1" applyFont="1" applyBorder="1" applyAlignment="1">
      <alignment horizontal="left"/>
    </xf>
    <xf numFmtId="49" fontId="1" fillId="0" borderId="18" xfId="0" applyNumberFormat="1" applyFont="1" applyBorder="1" applyAlignment="1" applyProtection="1">
      <alignment horizontal="left"/>
      <protection locked="0"/>
    </xf>
    <xf numFmtId="49" fontId="1" fillId="0" borderId="24" xfId="0" applyNumberFormat="1" applyFont="1" applyBorder="1" applyAlignment="1">
      <alignment horizontal="left"/>
    </xf>
    <xf numFmtId="49" fontId="1" fillId="0" borderId="24" xfId="0" applyNumberFormat="1" applyFont="1" applyFill="1" applyBorder="1" applyAlignment="1">
      <alignment horizontal="left"/>
    </xf>
    <xf numFmtId="0" fontId="27" fillId="0" borderId="29" xfId="0" applyFont="1" applyBorder="1" applyAlignment="1">
      <alignment horizontal="right"/>
    </xf>
    <xf numFmtId="4" fontId="4" fillId="40" borderId="98" xfId="0" applyNumberFormat="1" applyFont="1" applyFill="1" applyBorder="1" applyAlignment="1">
      <alignment/>
    </xf>
    <xf numFmtId="0" fontId="27" fillId="0" borderId="60" xfId="0" applyFont="1" applyBorder="1" applyAlignment="1">
      <alignment horizontal="left"/>
    </xf>
    <xf numFmtId="4" fontId="0" fillId="0" borderId="30" xfId="42" applyNumberFormat="1" applyFont="1" applyFill="1" applyBorder="1" applyAlignment="1" applyProtection="1">
      <alignment horizontal="right"/>
      <protection/>
    </xf>
    <xf numFmtId="0" fontId="27" fillId="0" borderId="30" xfId="0" applyFont="1" applyFill="1" applyBorder="1" applyAlignment="1">
      <alignment/>
    </xf>
    <xf numFmtId="0" fontId="27" fillId="0" borderId="96" xfId="0" applyFont="1" applyFill="1" applyBorder="1" applyAlignment="1">
      <alignment horizontal="right"/>
    </xf>
    <xf numFmtId="0" fontId="27" fillId="0" borderId="30" xfId="0" applyFont="1" applyBorder="1" applyAlignment="1">
      <alignment/>
    </xf>
    <xf numFmtId="49" fontId="9" fillId="0" borderId="50" xfId="0" applyNumberFormat="1" applyFont="1" applyFill="1" applyBorder="1" applyAlignment="1">
      <alignment/>
    </xf>
    <xf numFmtId="0" fontId="27" fillId="0" borderId="96" xfId="0" applyFont="1" applyBorder="1" applyAlignment="1">
      <alignment horizontal="right"/>
    </xf>
    <xf numFmtId="0" fontId="27" fillId="0" borderId="41" xfId="0" applyFont="1" applyBorder="1" applyAlignment="1">
      <alignment/>
    </xf>
    <xf numFmtId="0" fontId="27" fillId="0" borderId="41" xfId="0" applyFont="1" applyFill="1" applyBorder="1" applyAlignment="1">
      <alignment horizontal="right"/>
    </xf>
    <xf numFmtId="0" fontId="27" fillId="0" borderId="41" xfId="0" applyFont="1" applyBorder="1" applyAlignment="1">
      <alignment horizontal="left"/>
    </xf>
    <xf numFmtId="4" fontId="0" fillId="0" borderId="29" xfId="42" applyNumberFormat="1" applyFont="1" applyFill="1" applyBorder="1" applyAlignment="1" applyProtection="1">
      <alignment horizontal="right"/>
      <protection/>
    </xf>
    <xf numFmtId="0" fontId="13" fillId="0" borderId="23" xfId="0" applyFont="1" applyFill="1" applyBorder="1" applyAlignment="1">
      <alignment horizontal="right"/>
    </xf>
    <xf numFmtId="49" fontId="11" fillId="0" borderId="24" xfId="0" applyNumberFormat="1" applyFont="1" applyBorder="1" applyAlignment="1">
      <alignment horizontal="left"/>
    </xf>
    <xf numFmtId="0" fontId="27" fillId="0" borderId="60" xfId="0" applyFont="1" applyFill="1" applyBorder="1" applyAlignment="1">
      <alignment horizontal="right"/>
    </xf>
    <xf numFmtId="0" fontId="0" fillId="34" borderId="29" xfId="0" applyFont="1" applyFill="1" applyBorder="1" applyAlignment="1">
      <alignment/>
    </xf>
    <xf numFmtId="49" fontId="9" fillId="0" borderId="25" xfId="0" applyNumberFormat="1" applyFont="1" applyBorder="1" applyAlignment="1">
      <alignment horizontal="left"/>
    </xf>
    <xf numFmtId="49" fontId="4" fillId="0" borderId="30" xfId="0" applyNumberFormat="1" applyFont="1" applyFill="1" applyBorder="1" applyAlignment="1">
      <alignment horizontal="left"/>
    </xf>
    <xf numFmtId="49" fontId="1" fillId="0" borderId="30" xfId="0" applyNumberFormat="1" applyFont="1" applyFill="1" applyBorder="1" applyAlignment="1">
      <alignment horizontal="left"/>
    </xf>
    <xf numFmtId="49" fontId="9" fillId="0" borderId="23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21" xfId="0" applyNumberFormat="1" applyFont="1" applyFill="1" applyBorder="1" applyAlignment="1">
      <alignment horizontal="left"/>
    </xf>
    <xf numFmtId="0" fontId="9" fillId="0" borderId="19" xfId="0" applyFont="1" applyFill="1" applyBorder="1" applyAlignment="1">
      <alignment horizontal="right"/>
    </xf>
    <xf numFmtId="0" fontId="27" fillId="0" borderId="60" xfId="0" applyFont="1" applyFill="1" applyBorder="1" applyAlignment="1">
      <alignment/>
    </xf>
    <xf numFmtId="4" fontId="0" fillId="35" borderId="29" xfId="42" applyNumberFormat="1" applyFont="1" applyFill="1" applyBorder="1" applyAlignment="1" applyProtection="1">
      <alignment horizontal="right"/>
      <protection/>
    </xf>
    <xf numFmtId="49" fontId="4" fillId="0" borderId="21" xfId="0" applyNumberFormat="1" applyFont="1" applyBorder="1" applyAlignment="1">
      <alignment/>
    </xf>
    <xf numFmtId="4" fontId="11" fillId="0" borderId="19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0" fontId="27" fillId="0" borderId="19" xfId="0" applyFont="1" applyBorder="1" applyAlignment="1">
      <alignment horizontal="right"/>
    </xf>
    <xf numFmtId="4" fontId="9" fillId="0" borderId="96" xfId="42" applyNumberFormat="1" applyFont="1" applyFill="1" applyBorder="1" applyAlignment="1" applyProtection="1">
      <alignment/>
      <protection/>
    </xf>
    <xf numFmtId="4" fontId="9" fillId="39" borderId="25" xfId="42" applyNumberFormat="1" applyFont="1" applyFill="1" applyBorder="1" applyAlignment="1" applyProtection="1">
      <alignment horizontal="right"/>
      <protection/>
    </xf>
    <xf numFmtId="4" fontId="11" fillId="0" borderId="122" xfId="42" applyNumberFormat="1" applyFont="1" applyFill="1" applyBorder="1" applyAlignment="1" applyProtection="1">
      <alignment horizontal="right"/>
      <protection/>
    </xf>
    <xf numFmtId="4" fontId="9" fillId="0" borderId="122" xfId="42" applyNumberFormat="1" applyFont="1" applyFill="1" applyBorder="1" applyAlignment="1" applyProtection="1">
      <alignment horizontal="right"/>
      <protection/>
    </xf>
    <xf numFmtId="0" fontId="27" fillId="0" borderId="96" xfId="0" applyFont="1" applyBorder="1" applyAlignment="1">
      <alignment/>
    </xf>
    <xf numFmtId="0" fontId="27" fillId="0" borderId="41" xfId="0" applyFont="1" applyFill="1" applyBorder="1" applyAlignment="1">
      <alignment horizontal="left"/>
    </xf>
    <xf numFmtId="4" fontId="4" fillId="44" borderId="128" xfId="0" applyNumberFormat="1" applyFont="1" applyFill="1" applyBorder="1" applyAlignment="1">
      <alignment/>
    </xf>
    <xf numFmtId="4" fontId="11" fillId="0" borderId="23" xfId="0" applyNumberFormat="1" applyFont="1" applyFill="1" applyBorder="1" applyAlignment="1" applyProtection="1">
      <alignment/>
      <protection locked="0"/>
    </xf>
    <xf numFmtId="4" fontId="9" fillId="0" borderId="23" xfId="0" applyNumberFormat="1" applyFont="1" applyFill="1" applyBorder="1" applyAlignment="1">
      <alignment/>
    </xf>
    <xf numFmtId="4" fontId="11" fillId="39" borderId="59" xfId="42" applyNumberFormat="1" applyFont="1" applyFill="1" applyBorder="1" applyAlignment="1" applyProtection="1">
      <alignment horizontal="right"/>
      <protection/>
    </xf>
    <xf numFmtId="4" fontId="0" fillId="35" borderId="54" xfId="42" applyNumberFormat="1" applyFont="1" applyFill="1" applyBorder="1" applyAlignment="1" applyProtection="1">
      <alignment/>
      <protection/>
    </xf>
    <xf numFmtId="4" fontId="11" fillId="0" borderId="109" xfId="42" applyNumberFormat="1" applyFont="1" applyFill="1" applyBorder="1" applyAlignment="1" applyProtection="1">
      <alignment horizontal="right"/>
      <protection/>
    </xf>
    <xf numFmtId="4" fontId="1" fillId="0" borderId="19" xfId="0" applyNumberFormat="1" applyFont="1" applyFill="1" applyBorder="1" applyAlignment="1">
      <alignment horizontal="right"/>
    </xf>
    <xf numFmtId="0" fontId="1" fillId="0" borderId="29" xfId="0" applyFont="1" applyBorder="1" applyAlignment="1">
      <alignment/>
    </xf>
    <xf numFmtId="0" fontId="11" fillId="40" borderId="41" xfId="0" applyFont="1" applyFill="1" applyBorder="1" applyAlignment="1">
      <alignment horizontal="left"/>
    </xf>
    <xf numFmtId="0" fontId="11" fillId="40" borderId="29" xfId="0" applyFont="1" applyFill="1" applyBorder="1" applyAlignment="1">
      <alignment horizontal="left"/>
    </xf>
    <xf numFmtId="0" fontId="11" fillId="0" borderId="54" xfId="0" applyFont="1" applyBorder="1" applyAlignment="1">
      <alignment/>
    </xf>
    <xf numFmtId="4" fontId="4" fillId="45" borderId="96" xfId="42" applyNumberFormat="1" applyFont="1" applyFill="1" applyBorder="1" applyAlignment="1" applyProtection="1">
      <alignment/>
      <protection/>
    </xf>
    <xf numFmtId="4" fontId="4" fillId="0" borderId="129" xfId="0" applyNumberFormat="1" applyFont="1" applyBorder="1" applyAlignment="1">
      <alignment/>
    </xf>
    <xf numFmtId="4" fontId="4" fillId="0" borderId="130" xfId="0" applyNumberFormat="1" applyFont="1" applyFill="1" applyBorder="1" applyAlignment="1">
      <alignment/>
    </xf>
    <xf numFmtId="4" fontId="11" fillId="0" borderId="97" xfId="42" applyNumberFormat="1" applyFont="1" applyFill="1" applyBorder="1" applyAlignment="1" applyProtection="1">
      <alignment horizontal="right"/>
      <protection/>
    </xf>
    <xf numFmtId="4" fontId="1" fillId="0" borderId="99" xfId="0" applyNumberFormat="1" applyFont="1" applyBorder="1" applyAlignment="1">
      <alignment/>
    </xf>
    <xf numFmtId="4" fontId="11" fillId="0" borderId="99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0" fontId="0" fillId="33" borderId="131" xfId="42" applyNumberFormat="1" applyFont="1" applyFill="1" applyBorder="1" applyAlignment="1" applyProtection="1">
      <alignment horizontal="center"/>
      <protection locked="0"/>
    </xf>
    <xf numFmtId="4" fontId="0" fillId="0" borderId="48" xfId="42" applyNumberFormat="1" applyFont="1" applyFill="1" applyBorder="1" applyAlignment="1" applyProtection="1">
      <alignment/>
      <protection/>
    </xf>
    <xf numFmtId="4" fontId="0" fillId="0" borderId="48" xfId="42" applyNumberFormat="1" applyFont="1" applyFill="1" applyBorder="1" applyAlignment="1" applyProtection="1">
      <alignment/>
      <protection locked="0"/>
    </xf>
    <xf numFmtId="1" fontId="1" fillId="0" borderId="18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49" fontId="1" fillId="0" borderId="18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6" fillId="0" borderId="19" xfId="0" applyFont="1" applyBorder="1" applyAlignment="1">
      <alignment/>
    </xf>
    <xf numFmtId="4" fontId="26" fillId="0" borderId="19" xfId="42" applyNumberFormat="1" applyFont="1" applyFill="1" applyBorder="1" applyAlignment="1" applyProtection="1">
      <alignment/>
      <protection/>
    </xf>
    <xf numFmtId="4" fontId="26" fillId="0" borderId="19" xfId="42" applyNumberFormat="1" applyFont="1" applyFill="1" applyBorder="1" applyAlignment="1" applyProtection="1">
      <alignment/>
      <protection locked="0"/>
    </xf>
    <xf numFmtId="10" fontId="7" fillId="0" borderId="20" xfId="42" applyNumberFormat="1" applyFont="1" applyFill="1" applyBorder="1" applyAlignment="1" applyProtection="1">
      <alignment/>
      <protection locked="0"/>
    </xf>
    <xf numFmtId="0" fontId="42" fillId="0" borderId="0" xfId="0" applyFont="1" applyAlignment="1">
      <alignment/>
    </xf>
    <xf numFmtId="0" fontId="7" fillId="0" borderId="19" xfId="0" applyFont="1" applyBorder="1" applyAlignment="1">
      <alignment/>
    </xf>
    <xf numFmtId="4" fontId="7" fillId="0" borderId="19" xfId="42" applyNumberFormat="1" applyFont="1" applyFill="1" applyBorder="1" applyAlignment="1" applyProtection="1">
      <alignment/>
      <protection/>
    </xf>
    <xf numFmtId="4" fontId="7" fillId="0" borderId="19" xfId="42" applyNumberFormat="1" applyFont="1" applyFill="1" applyBorder="1" applyAlignment="1" applyProtection="1">
      <alignment/>
      <protection locked="0"/>
    </xf>
    <xf numFmtId="0" fontId="28" fillId="0" borderId="0" xfId="0" applyFont="1" applyAlignment="1">
      <alignment/>
    </xf>
    <xf numFmtId="49" fontId="9" fillId="0" borderId="18" xfId="0" applyNumberFormat="1" applyFont="1" applyBorder="1" applyAlignment="1">
      <alignment horizontal="left"/>
    </xf>
    <xf numFmtId="49" fontId="0" fillId="0" borderId="132" xfId="0" applyNumberFormat="1" applyFont="1" applyBorder="1" applyAlignment="1">
      <alignment horizontal="left"/>
    </xf>
    <xf numFmtId="49" fontId="0" fillId="0" borderId="24" xfId="0" applyNumberFormat="1" applyFont="1" applyBorder="1" applyAlignment="1">
      <alignment horizontal="left"/>
    </xf>
    <xf numFmtId="49" fontId="11" fillId="0" borderId="24" xfId="57" applyNumberFormat="1" applyFont="1" applyFill="1" applyBorder="1" applyAlignment="1" applyProtection="1">
      <alignment horizontal="left" wrapText="1"/>
      <protection/>
    </xf>
    <xf numFmtId="0" fontId="0" fillId="0" borderId="19" xfId="0" applyFont="1" applyBorder="1" applyAlignment="1">
      <alignment horizontal="left"/>
    </xf>
    <xf numFmtId="0" fontId="0" fillId="0" borderId="25" xfId="0" applyFont="1" applyBorder="1" applyAlignment="1">
      <alignment/>
    </xf>
    <xf numFmtId="10" fontId="0" fillId="33" borderId="133" xfId="42" applyNumberFormat="1" applyFont="1" applyFill="1" applyBorder="1" applyAlignment="1" applyProtection="1">
      <alignment horizontal="center"/>
      <protection locked="0"/>
    </xf>
    <xf numFmtId="0" fontId="32" fillId="0" borderId="19" xfId="0" applyFont="1" applyBorder="1" applyAlignment="1">
      <alignment horizontal="left"/>
    </xf>
    <xf numFmtId="4" fontId="0" fillId="0" borderId="19" xfId="42" applyNumberFormat="1" applyFont="1" applyFill="1" applyBorder="1" applyAlignment="1" applyProtection="1">
      <alignment/>
      <protection/>
    </xf>
    <xf numFmtId="0" fontId="0" fillId="35" borderId="41" xfId="0" applyFont="1" applyFill="1" applyBorder="1" applyAlignment="1">
      <alignment horizontal="left"/>
    </xf>
    <xf numFmtId="0" fontId="14" fillId="0" borderId="19" xfId="0" applyFont="1" applyBorder="1" applyAlignment="1">
      <alignment horizontal="left"/>
    </xf>
    <xf numFmtId="4" fontId="14" fillId="0" borderId="19" xfId="42" applyNumberFormat="1" applyFont="1" applyFill="1" applyBorder="1" applyAlignment="1" applyProtection="1">
      <alignment/>
      <protection/>
    </xf>
    <xf numFmtId="0" fontId="43" fillId="0" borderId="19" xfId="0" applyFont="1" applyBorder="1" applyAlignment="1">
      <alignment horizontal="left"/>
    </xf>
    <xf numFmtId="4" fontId="43" fillId="0" borderId="19" xfId="42" applyNumberFormat="1" applyFont="1" applyFill="1" applyBorder="1" applyAlignment="1" applyProtection="1">
      <alignment/>
      <protection/>
    </xf>
    <xf numFmtId="0" fontId="10" fillId="0" borderId="19" xfId="0" applyFont="1" applyBorder="1" applyAlignment="1">
      <alignment horizontal="right"/>
    </xf>
    <xf numFmtId="0" fontId="0" fillId="35" borderId="41" xfId="0" applyFont="1" applyFill="1" applyBorder="1" applyAlignment="1">
      <alignment/>
    </xf>
    <xf numFmtId="0" fontId="0" fillId="0" borderId="19" xfId="0" applyFont="1" applyBorder="1" applyAlignment="1">
      <alignment horizontal="right"/>
    </xf>
    <xf numFmtId="4" fontId="9" fillId="0" borderId="0" xfId="0" applyNumberFormat="1" applyFont="1" applyAlignment="1">
      <alignment/>
    </xf>
    <xf numFmtId="10" fontId="0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/>
      <protection locked="0"/>
    </xf>
    <xf numFmtId="49" fontId="11" fillId="0" borderId="113" xfId="0" applyNumberFormat="1" applyFont="1" applyFill="1" applyBorder="1" applyAlignment="1">
      <alignment horizontal="left"/>
    </xf>
    <xf numFmtId="49" fontId="9" fillId="0" borderId="96" xfId="0" applyNumberFormat="1" applyFont="1" applyFill="1" applyBorder="1" applyAlignment="1">
      <alignment horizontal="left"/>
    </xf>
    <xf numFmtId="49" fontId="4" fillId="0" borderId="134" xfId="0" applyNumberFormat="1" applyFont="1" applyFill="1" applyBorder="1" applyAlignment="1">
      <alignment horizontal="left"/>
    </xf>
    <xf numFmtId="49" fontId="9" fillId="0" borderId="135" xfId="0" applyNumberFormat="1" applyFont="1" applyBorder="1" applyAlignment="1">
      <alignment horizontal="left"/>
    </xf>
    <xf numFmtId="49" fontId="9" fillId="0" borderId="136" xfId="0" applyNumberFormat="1" applyFont="1" applyBorder="1" applyAlignment="1">
      <alignment horizontal="left"/>
    </xf>
    <xf numFmtId="49" fontId="9" fillId="0" borderId="109" xfId="0" applyNumberFormat="1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49" fontId="4" fillId="0" borderId="96" xfId="0" applyNumberFormat="1" applyFont="1" applyFill="1" applyBorder="1" applyAlignment="1">
      <alignment horizontal="left"/>
    </xf>
    <xf numFmtId="49" fontId="9" fillId="0" borderId="52" xfId="0" applyNumberFormat="1" applyFont="1" applyFill="1" applyBorder="1" applyAlignment="1">
      <alignment horizontal="left"/>
    </xf>
    <xf numFmtId="49" fontId="9" fillId="0" borderId="113" xfId="0" applyNumberFormat="1" applyFont="1" applyFill="1" applyBorder="1" applyAlignment="1">
      <alignment horizontal="left"/>
    </xf>
    <xf numFmtId="49" fontId="11" fillId="0" borderId="96" xfId="0" applyNumberFormat="1" applyFont="1" applyFill="1" applyBorder="1" applyAlignment="1">
      <alignment horizontal="left"/>
    </xf>
    <xf numFmtId="49" fontId="11" fillId="0" borderId="96" xfId="0" applyNumberFormat="1" applyFont="1" applyBorder="1" applyAlignment="1">
      <alignment horizontal="left"/>
    </xf>
    <xf numFmtId="2" fontId="0" fillId="38" borderId="19" xfId="0" applyNumberFormat="1" applyFont="1" applyFill="1" applyBorder="1" applyAlignment="1">
      <alignment/>
    </xf>
    <xf numFmtId="49" fontId="4" fillId="0" borderId="137" xfId="0" applyNumberFormat="1" applyFont="1" applyFill="1" applyBorder="1" applyAlignment="1">
      <alignment horizontal="left"/>
    </xf>
    <xf numFmtId="49" fontId="11" fillId="0" borderId="21" xfId="0" applyNumberFormat="1" applyFont="1" applyBorder="1" applyAlignment="1">
      <alignment horizontal="left" wrapText="1"/>
    </xf>
    <xf numFmtId="49" fontId="11" fillId="0" borderId="51" xfId="0" applyNumberFormat="1" applyFont="1" applyBorder="1" applyAlignment="1">
      <alignment horizontal="left"/>
    </xf>
    <xf numFmtId="49" fontId="11" fillId="0" borderId="113" xfId="0" applyNumberFormat="1" applyFont="1" applyBorder="1" applyAlignment="1">
      <alignment horizontal="left"/>
    </xf>
    <xf numFmtId="49" fontId="1" fillId="0" borderId="137" xfId="0" applyNumberFormat="1" applyFont="1" applyBorder="1" applyAlignment="1">
      <alignment horizontal="left"/>
    </xf>
    <xf numFmtId="49" fontId="1" fillId="0" borderId="137" xfId="0" applyNumberFormat="1" applyFont="1" applyFill="1" applyBorder="1" applyAlignment="1">
      <alignment horizontal="left"/>
    </xf>
    <xf numFmtId="49" fontId="11" fillId="41" borderId="21" xfId="0" applyNumberFormat="1" applyFont="1" applyFill="1" applyBorder="1" applyAlignment="1">
      <alignment horizontal="left"/>
    </xf>
    <xf numFmtId="49" fontId="4" fillId="0" borderId="138" xfId="0" applyNumberFormat="1" applyFont="1" applyBorder="1" applyAlignment="1">
      <alignment horizontal="left"/>
    </xf>
    <xf numFmtId="49" fontId="11" fillId="0" borderId="22" xfId="0" applyNumberFormat="1" applyFont="1" applyFill="1" applyBorder="1" applyAlignment="1">
      <alignment horizontal="left"/>
    </xf>
    <xf numFmtId="49" fontId="11" fillId="0" borderId="52" xfId="0" applyNumberFormat="1" applyFont="1" applyFill="1" applyBorder="1" applyAlignment="1">
      <alignment horizontal="left"/>
    </xf>
    <xf numFmtId="0" fontId="1" fillId="0" borderId="117" xfId="0" applyFont="1" applyBorder="1" applyAlignment="1">
      <alignment/>
    </xf>
    <xf numFmtId="0" fontId="4" fillId="0" borderId="139" xfId="0" applyFont="1" applyBorder="1" applyAlignment="1">
      <alignment/>
    </xf>
    <xf numFmtId="0" fontId="27" fillId="0" borderId="140" xfId="0" applyFont="1" applyBorder="1" applyAlignment="1">
      <alignment/>
    </xf>
    <xf numFmtId="4" fontId="9" fillId="0" borderId="58" xfId="42" applyNumberFormat="1" applyFont="1" applyFill="1" applyBorder="1" applyAlignment="1" applyProtection="1">
      <alignment horizontal="right"/>
      <protection/>
    </xf>
    <xf numFmtId="4" fontId="11" fillId="39" borderId="95" xfId="42" applyNumberFormat="1" applyFont="1" applyFill="1" applyBorder="1" applyAlignment="1" applyProtection="1">
      <alignment horizontal="right"/>
      <protection/>
    </xf>
    <xf numFmtId="0" fontId="27" fillId="0" borderId="58" xfId="0" applyFont="1" applyFill="1" applyBorder="1" applyAlignment="1">
      <alignment horizontal="left"/>
    </xf>
    <xf numFmtId="49" fontId="11" fillId="41" borderId="96" xfId="0" applyNumberFormat="1" applyFont="1" applyFill="1" applyBorder="1" applyAlignment="1">
      <alignment horizontal="left" wrapText="1"/>
    </xf>
    <xf numFmtId="0" fontId="9" fillId="0" borderId="58" xfId="0" applyFont="1" applyFill="1" applyBorder="1" applyAlignment="1">
      <alignment/>
    </xf>
    <xf numFmtId="2" fontId="9" fillId="0" borderId="58" xfId="0" applyNumberFormat="1" applyFont="1" applyFill="1" applyBorder="1" applyAlignment="1">
      <alignment horizontal="right"/>
    </xf>
    <xf numFmtId="2" fontId="9" fillId="38" borderId="19" xfId="0" applyNumberFormat="1" applyFont="1" applyFill="1" applyBorder="1" applyAlignment="1">
      <alignment horizontal="right"/>
    </xf>
    <xf numFmtId="49" fontId="44" fillId="0" borderId="50" xfId="0" applyNumberFormat="1" applyFont="1" applyFill="1" applyBorder="1" applyAlignment="1">
      <alignment horizontal="left"/>
    </xf>
    <xf numFmtId="0" fontId="45" fillId="0" borderId="23" xfId="0" applyFont="1" applyFill="1" applyBorder="1" applyAlignment="1">
      <alignment horizontal="right"/>
    </xf>
    <xf numFmtId="0" fontId="46" fillId="35" borderId="19" xfId="0" applyFont="1" applyFill="1" applyBorder="1" applyAlignment="1">
      <alignment/>
    </xf>
    <xf numFmtId="4" fontId="44" fillId="35" borderId="19" xfId="42" applyNumberFormat="1" applyFont="1" applyFill="1" applyBorder="1" applyAlignment="1" applyProtection="1">
      <alignment horizontal="right"/>
      <protection/>
    </xf>
    <xf numFmtId="4" fontId="44" fillId="35" borderId="19" xfId="42" applyNumberFormat="1" applyFont="1" applyFill="1" applyBorder="1" applyAlignment="1" applyProtection="1">
      <alignment/>
      <protection locked="0"/>
    </xf>
    <xf numFmtId="49" fontId="47" fillId="0" borderId="18" xfId="0" applyNumberFormat="1" applyFont="1" applyFill="1" applyBorder="1" applyAlignment="1">
      <alignment horizontal="left"/>
    </xf>
    <xf numFmtId="0" fontId="44" fillId="0" borderId="19" xfId="0" applyFont="1" applyBorder="1" applyAlignment="1">
      <alignment horizontal="right"/>
    </xf>
    <xf numFmtId="0" fontId="46" fillId="0" borderId="19" xfId="0" applyFont="1" applyBorder="1" applyAlignment="1">
      <alignment/>
    </xf>
    <xf numFmtId="4" fontId="47" fillId="0" borderId="19" xfId="0" applyNumberFormat="1" applyFont="1" applyBorder="1" applyAlignment="1">
      <alignment/>
    </xf>
    <xf numFmtId="4" fontId="47" fillId="0" borderId="19" xfId="42" applyNumberFormat="1" applyFont="1" applyFill="1" applyBorder="1" applyAlignment="1" applyProtection="1">
      <alignment/>
      <protection locked="0"/>
    </xf>
    <xf numFmtId="0" fontId="48" fillId="0" borderId="23" xfId="0" applyFont="1" applyFill="1" applyBorder="1" applyAlignment="1">
      <alignment horizontal="left"/>
    </xf>
    <xf numFmtId="0" fontId="46" fillId="0" borderId="19" xfId="0" applyFont="1" applyFill="1" applyBorder="1" applyAlignment="1">
      <alignment horizontal="right"/>
    </xf>
    <xf numFmtId="4" fontId="47" fillId="0" borderId="19" xfId="42" applyNumberFormat="1" applyFont="1" applyFill="1" applyBorder="1" applyAlignment="1" applyProtection="1">
      <alignment horizontal="right"/>
      <protection/>
    </xf>
    <xf numFmtId="4" fontId="1" fillId="0" borderId="114" xfId="42" applyNumberFormat="1" applyFont="1" applyFill="1" applyBorder="1" applyAlignment="1" applyProtection="1">
      <alignment/>
      <protection locked="0"/>
    </xf>
    <xf numFmtId="10" fontId="1" fillId="0" borderId="98" xfId="42" applyNumberFormat="1" applyFont="1" applyFill="1" applyBorder="1" applyAlignment="1" applyProtection="1">
      <alignment/>
      <protection locked="0"/>
    </xf>
    <xf numFmtId="0" fontId="9" fillId="0" borderId="96" xfId="0" applyFont="1" applyFill="1" applyBorder="1" applyAlignment="1">
      <alignment horizontal="left"/>
    </xf>
    <xf numFmtId="0" fontId="53" fillId="42" borderId="139" xfId="0" applyFont="1" applyFill="1" applyBorder="1" applyAlignment="1">
      <alignment horizontal="center"/>
    </xf>
    <xf numFmtId="0" fontId="53" fillId="42" borderId="139" xfId="0" applyFont="1" applyFill="1" applyBorder="1" applyAlignment="1">
      <alignment/>
    </xf>
    <xf numFmtId="0" fontId="53" fillId="42" borderId="141" xfId="0" applyFont="1" applyFill="1" applyBorder="1" applyAlignment="1">
      <alignment horizontal="center"/>
    </xf>
    <xf numFmtId="0" fontId="53" fillId="42" borderId="142" xfId="0" applyFont="1" applyFill="1" applyBorder="1" applyAlignment="1">
      <alignment horizontal="center"/>
    </xf>
    <xf numFmtId="0" fontId="53" fillId="42" borderId="143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justify" wrapText="1"/>
    </xf>
    <xf numFmtId="0" fontId="54" fillId="0" borderId="0" xfId="0" applyFont="1" applyAlignment="1">
      <alignment vertical="justify" wrapText="1"/>
    </xf>
    <xf numFmtId="3" fontId="51" fillId="0" borderId="0" xfId="0" applyNumberFormat="1" applyFont="1" applyBorder="1" applyAlignment="1" applyProtection="1">
      <alignment/>
      <protection locked="0"/>
    </xf>
    <xf numFmtId="3" fontId="55" fillId="42" borderId="139" xfId="0" applyNumberFormat="1" applyFont="1" applyFill="1" applyBorder="1" applyAlignment="1">
      <alignment/>
    </xf>
    <xf numFmtId="3" fontId="54" fillId="0" borderId="0" xfId="0" applyNumberFormat="1" applyFont="1" applyBorder="1" applyAlignment="1" applyProtection="1">
      <alignment/>
      <protection locked="0"/>
    </xf>
    <xf numFmtId="0" fontId="51" fillId="0" borderId="0" xfId="0" applyFont="1" applyFill="1" applyBorder="1" applyAlignment="1" quotePrefix="1">
      <alignment horizontal="center" vertical="justify" wrapText="1"/>
    </xf>
    <xf numFmtId="0" fontId="54" fillId="0" borderId="0" xfId="0" applyFont="1" applyAlignment="1">
      <alignment vertical="top" wrapText="1"/>
    </xf>
    <xf numFmtId="0" fontId="50" fillId="0" borderId="144" xfId="0" applyFont="1" applyFill="1" applyBorder="1" applyAlignment="1">
      <alignment horizontal="right" vertical="center" wrapText="1"/>
    </xf>
    <xf numFmtId="0" fontId="56" fillId="0" borderId="144" xfId="0" applyFont="1" applyBorder="1" applyAlignment="1">
      <alignment horizontal="right" vertical="center" wrapText="1"/>
    </xf>
    <xf numFmtId="3" fontId="52" fillId="0" borderId="144" xfId="0" applyNumberFormat="1" applyFont="1" applyBorder="1" applyAlignment="1">
      <alignment/>
    </xf>
    <xf numFmtId="3" fontId="52" fillId="42" borderId="144" xfId="0" applyNumberFormat="1" applyFont="1" applyFill="1" applyBorder="1" applyAlignment="1">
      <alignment/>
    </xf>
    <xf numFmtId="4" fontId="0" fillId="36" borderId="86" xfId="0" applyNumberFormat="1" applyFill="1" applyBorder="1" applyAlignment="1">
      <alignment wrapText="1"/>
    </xf>
    <xf numFmtId="49" fontId="9" fillId="0" borderId="23" xfId="0" applyNumberFormat="1" applyFont="1" applyFill="1" applyBorder="1" applyAlignment="1">
      <alignment horizontal="left"/>
    </xf>
    <xf numFmtId="0" fontId="9" fillId="0" borderId="145" xfId="0" applyFont="1" applyFill="1" applyBorder="1" applyAlignment="1">
      <alignment horizontal="left"/>
    </xf>
    <xf numFmtId="0" fontId="0" fillId="38" borderId="146" xfId="0" applyFont="1" applyFill="1" applyBorder="1" applyAlignment="1">
      <alignment/>
    </xf>
    <xf numFmtId="4" fontId="9" fillId="38" borderId="96" xfId="42" applyNumberFormat="1" applyFont="1" applyFill="1" applyBorder="1" applyAlignment="1" applyProtection="1">
      <alignment horizontal="right"/>
      <protection/>
    </xf>
    <xf numFmtId="4" fontId="9" fillId="38" borderId="96" xfId="42" applyNumberFormat="1" applyFont="1" applyFill="1" applyBorder="1" applyAlignment="1" applyProtection="1">
      <alignment wrapText="1"/>
      <protection locked="0"/>
    </xf>
    <xf numFmtId="10" fontId="1" fillId="38" borderId="145" xfId="42" applyNumberFormat="1" applyFont="1" applyFill="1" applyBorder="1" applyAlignment="1" applyProtection="1">
      <alignment wrapText="1"/>
      <protection locked="0"/>
    </xf>
    <xf numFmtId="4" fontId="4" fillId="41" borderId="97" xfId="0" applyNumberFormat="1" applyFont="1" applyFill="1" applyBorder="1" applyAlignment="1">
      <alignment/>
    </xf>
    <xf numFmtId="4" fontId="9" fillId="38" borderId="98" xfId="42" applyNumberFormat="1" applyFont="1" applyFill="1" applyBorder="1" applyAlignment="1" applyProtection="1">
      <alignment horizontal="right"/>
      <protection/>
    </xf>
    <xf numFmtId="0" fontId="11" fillId="0" borderId="60" xfId="0" applyFont="1" applyFill="1" applyBorder="1" applyAlignment="1">
      <alignment/>
    </xf>
    <xf numFmtId="10" fontId="4" fillId="0" borderId="60" xfId="42" applyNumberFormat="1" applyFont="1" applyFill="1" applyBorder="1" applyAlignment="1" applyProtection="1">
      <alignment/>
      <protection locked="0"/>
    </xf>
    <xf numFmtId="49" fontId="11" fillId="0" borderId="114" xfId="0" applyNumberFormat="1" applyFont="1" applyFill="1" applyBorder="1" applyAlignment="1">
      <alignment horizontal="left"/>
    </xf>
    <xf numFmtId="0" fontId="9" fillId="0" borderId="147" xfId="0" applyFont="1" applyFill="1" applyBorder="1" applyAlignment="1">
      <alignment horizontal="left"/>
    </xf>
    <xf numFmtId="0" fontId="9" fillId="0" borderId="147" xfId="0" applyFont="1" applyFill="1" applyBorder="1" applyAlignment="1">
      <alignment/>
    </xf>
    <xf numFmtId="4" fontId="9" fillId="0" borderId="147" xfId="42" applyNumberFormat="1" applyFont="1" applyFill="1" applyBorder="1" applyAlignment="1" applyProtection="1">
      <alignment horizontal="right"/>
      <protection/>
    </xf>
    <xf numFmtId="4" fontId="9" fillId="0" borderId="147" xfId="42" applyNumberFormat="1" applyFont="1" applyFill="1" applyBorder="1" applyAlignment="1" applyProtection="1">
      <alignment wrapText="1"/>
      <protection locked="0"/>
    </xf>
    <xf numFmtId="10" fontId="4" fillId="0" borderId="123" xfId="42" applyNumberFormat="1" applyFont="1" applyFill="1" applyBorder="1" applyAlignment="1" applyProtection="1">
      <alignment wrapText="1"/>
      <protection locked="0"/>
    </xf>
    <xf numFmtId="0" fontId="11" fillId="40" borderId="41" xfId="0" applyFont="1" applyFill="1" applyBorder="1" applyAlignment="1">
      <alignment/>
    </xf>
    <xf numFmtId="4" fontId="9" fillId="40" borderId="25" xfId="42" applyNumberFormat="1" applyFont="1" applyFill="1" applyBorder="1" applyAlignment="1" applyProtection="1">
      <alignment horizontal="right"/>
      <protection/>
    </xf>
    <xf numFmtId="4" fontId="4" fillId="0" borderId="119" xfId="0" applyNumberFormat="1" applyFont="1" applyBorder="1" applyAlignment="1">
      <alignment horizontal="center"/>
    </xf>
    <xf numFmtId="4" fontId="4" fillId="0" borderId="120" xfId="0" applyNumberFormat="1" applyFont="1" applyBorder="1" applyAlignment="1">
      <alignment horizontal="center"/>
    </xf>
    <xf numFmtId="4" fontId="93" fillId="0" borderId="19" xfId="42" applyNumberFormat="1" applyFont="1" applyFill="1" applyBorder="1" applyAlignment="1" applyProtection="1">
      <alignment horizontal="right"/>
      <protection/>
    </xf>
    <xf numFmtId="4" fontId="94" fillId="0" borderId="19" xfId="42" applyNumberFormat="1" applyFont="1" applyFill="1" applyBorder="1" applyAlignment="1" applyProtection="1">
      <alignment horizontal="right"/>
      <protection/>
    </xf>
    <xf numFmtId="0" fontId="93" fillId="0" borderId="41" xfId="0" applyFont="1" applyBorder="1" applyAlignment="1">
      <alignment/>
    </xf>
    <xf numFmtId="0" fontId="93" fillId="0" borderId="19" xfId="0" applyFont="1" applyBorder="1" applyAlignment="1">
      <alignment horizontal="left"/>
    </xf>
    <xf numFmtId="49" fontId="93" fillId="0" borderId="18" xfId="0" applyNumberFormat="1" applyFont="1" applyBorder="1" applyAlignment="1">
      <alignment horizontal="left"/>
    </xf>
    <xf numFmtId="4" fontId="95" fillId="0" borderId="19" xfId="42" applyNumberFormat="1" applyFont="1" applyFill="1" applyBorder="1" applyAlignment="1" applyProtection="1">
      <alignment horizontal="right"/>
      <protection/>
    </xf>
    <xf numFmtId="4" fontId="9" fillId="0" borderId="30" xfId="42" applyNumberFormat="1" applyFont="1" applyFill="1" applyBorder="1" applyAlignment="1" applyProtection="1">
      <alignment horizontal="right"/>
      <protection/>
    </xf>
    <xf numFmtId="0" fontId="11" fillId="0" borderId="54" xfId="0" applyFont="1" applyBorder="1" applyAlignment="1">
      <alignment horizontal="left"/>
    </xf>
    <xf numFmtId="4" fontId="96" fillId="0" borderId="30" xfId="42" applyNumberFormat="1" applyFont="1" applyFill="1" applyBorder="1" applyAlignment="1" applyProtection="1">
      <alignment horizontal="right"/>
      <protection/>
    </xf>
    <xf numFmtId="49" fontId="96" fillId="0" borderId="109" xfId="0" applyNumberFormat="1" applyFont="1" applyBorder="1" applyAlignment="1">
      <alignment horizontal="left"/>
    </xf>
    <xf numFmtId="4" fontId="95" fillId="0" borderId="30" xfId="42" applyNumberFormat="1" applyFont="1" applyFill="1" applyBorder="1" applyAlignment="1" applyProtection="1">
      <alignment horizontal="right"/>
      <protection/>
    </xf>
    <xf numFmtId="0" fontId="97" fillId="0" borderId="0" xfId="0" applyFont="1" applyFill="1" applyAlignment="1">
      <alignment/>
    </xf>
    <xf numFmtId="4" fontId="98" fillId="46" borderId="96" xfId="42" applyNumberFormat="1" applyFont="1" applyFill="1" applyBorder="1" applyAlignment="1" applyProtection="1">
      <alignment/>
      <protection/>
    </xf>
    <xf numFmtId="4" fontId="11" fillId="46" borderId="96" xfId="42" applyNumberFormat="1" applyFont="1" applyFill="1" applyBorder="1" applyAlignment="1" applyProtection="1">
      <alignment/>
      <protection/>
    </xf>
    <xf numFmtId="4" fontId="4" fillId="0" borderId="96" xfId="0" applyNumberFormat="1" applyFont="1" applyBorder="1" applyAlignment="1">
      <alignment horizontal="center"/>
    </xf>
    <xf numFmtId="49" fontId="98" fillId="0" borderId="19" xfId="0" applyNumberFormat="1" applyFont="1" applyFill="1" applyBorder="1" applyAlignment="1">
      <alignment/>
    </xf>
    <xf numFmtId="4" fontId="9" fillId="47" borderId="19" xfId="42" applyNumberFormat="1" applyFont="1" applyFill="1" applyBorder="1" applyAlignment="1" applyProtection="1">
      <alignment horizontal="right"/>
      <protection/>
    </xf>
    <xf numFmtId="4" fontId="9" fillId="46" borderId="19" xfId="42" applyNumberFormat="1" applyFont="1" applyFill="1" applyBorder="1" applyAlignment="1" applyProtection="1">
      <alignment/>
      <protection/>
    </xf>
    <xf numFmtId="0" fontId="4" fillId="46" borderId="0" xfId="0" applyFont="1" applyFill="1" applyAlignment="1">
      <alignment/>
    </xf>
    <xf numFmtId="49" fontId="4" fillId="48" borderId="51" xfId="0" applyNumberFormat="1" applyFont="1" applyFill="1" applyBorder="1" applyAlignment="1">
      <alignment horizontal="left"/>
    </xf>
    <xf numFmtId="49" fontId="4" fillId="47" borderId="96" xfId="0" applyNumberFormat="1" applyFont="1" applyFill="1" applyBorder="1" applyAlignment="1">
      <alignment horizontal="left"/>
    </xf>
    <xf numFmtId="49" fontId="4" fillId="47" borderId="96" xfId="0" applyNumberFormat="1" applyFont="1" applyFill="1" applyBorder="1" applyAlignment="1">
      <alignment horizontal="left" wrapText="1"/>
    </xf>
    <xf numFmtId="49" fontId="4" fillId="47" borderId="51" xfId="0" applyNumberFormat="1" applyFont="1" applyFill="1" applyBorder="1" applyAlignment="1">
      <alignment horizontal="left"/>
    </xf>
    <xf numFmtId="49" fontId="4" fillId="48" borderId="96" xfId="0" applyNumberFormat="1" applyFont="1" applyFill="1" applyBorder="1" applyAlignment="1">
      <alignment horizontal="left"/>
    </xf>
    <xf numFmtId="49" fontId="11" fillId="47" borderId="19" xfId="0" applyNumberFormat="1" applyFont="1" applyFill="1" applyBorder="1" applyAlignment="1">
      <alignment horizontal="left"/>
    </xf>
    <xf numFmtId="49" fontId="1" fillId="47" borderId="19" xfId="0" applyNumberFormat="1" applyFont="1" applyFill="1" applyBorder="1" applyAlignment="1">
      <alignment horizontal="left"/>
    </xf>
    <xf numFmtId="49" fontId="49" fillId="47" borderId="96" xfId="0" applyNumberFormat="1" applyFont="1" applyFill="1" applyBorder="1" applyAlignment="1">
      <alignment horizontal="left"/>
    </xf>
    <xf numFmtId="49" fontId="4" fillId="47" borderId="51" xfId="0" applyNumberFormat="1" applyFont="1" applyFill="1" applyBorder="1" applyAlignment="1">
      <alignment horizontal="left" wrapText="1"/>
    </xf>
    <xf numFmtId="49" fontId="4" fillId="48" borderId="96" xfId="57" applyNumberFormat="1" applyFont="1" applyFill="1" applyBorder="1" applyAlignment="1" applyProtection="1">
      <alignment horizontal="left"/>
      <protection/>
    </xf>
    <xf numFmtId="49" fontId="4" fillId="48" borderId="96" xfId="57" applyNumberFormat="1" applyFont="1" applyFill="1" applyBorder="1" applyAlignment="1" applyProtection="1">
      <alignment horizontal="left" wrapText="1"/>
      <protection/>
    </xf>
    <xf numFmtId="4" fontId="4" fillId="0" borderId="115" xfId="0" applyNumberFormat="1" applyFont="1" applyFill="1" applyBorder="1" applyAlignment="1">
      <alignment/>
    </xf>
    <xf numFmtId="10" fontId="11" fillId="0" borderId="41" xfId="42" applyNumberFormat="1" applyFont="1" applyFill="1" applyBorder="1" applyAlignment="1" applyProtection="1">
      <alignment horizontal="right"/>
      <protection locked="0"/>
    </xf>
    <xf numFmtId="4" fontId="11" fillId="45" borderId="49" xfId="0" applyNumberFormat="1" applyFont="1" applyFill="1" applyBorder="1" applyAlignment="1">
      <alignment/>
    </xf>
    <xf numFmtId="4" fontId="10" fillId="0" borderId="32" xfId="0" applyNumberFormat="1" applyFont="1" applyBorder="1" applyAlignment="1">
      <alignment/>
    </xf>
    <xf numFmtId="4" fontId="11" fillId="0" borderId="45" xfId="42" applyNumberFormat="1" applyFont="1" applyFill="1" applyBorder="1" applyAlignment="1" applyProtection="1">
      <alignment/>
      <protection/>
    </xf>
    <xf numFmtId="49" fontId="11" fillId="0" borderId="23" xfId="0" applyNumberFormat="1" applyFont="1" applyFill="1" applyBorder="1" applyAlignment="1">
      <alignment horizontal="left"/>
    </xf>
    <xf numFmtId="0" fontId="9" fillId="0" borderId="49" xfId="0" applyFont="1" applyFill="1" applyBorder="1" applyAlignment="1">
      <alignment horizontal="left"/>
    </xf>
    <xf numFmtId="0" fontId="9" fillId="0" borderId="54" xfId="0" applyFont="1" applyFill="1" applyBorder="1" applyAlignment="1">
      <alignment horizontal="left"/>
    </xf>
    <xf numFmtId="49" fontId="4" fillId="0" borderId="96" xfId="0" applyNumberFormat="1" applyFont="1" applyFill="1" applyBorder="1" applyAlignment="1">
      <alignment horizontal="left" wrapText="1"/>
    </xf>
    <xf numFmtId="0" fontId="0" fillId="0" borderId="41" xfId="0" applyFont="1" applyFill="1" applyBorder="1" applyAlignment="1">
      <alignment/>
    </xf>
    <xf numFmtId="49" fontId="9" fillId="0" borderId="103" xfId="0" applyNumberFormat="1" applyFont="1" applyFill="1" applyBorder="1" applyAlignment="1">
      <alignment horizontal="left"/>
    </xf>
    <xf numFmtId="0" fontId="11" fillId="0" borderId="54" xfId="0" applyFont="1" applyFill="1" applyBorder="1" applyAlignment="1">
      <alignment horizontal="left"/>
    </xf>
    <xf numFmtId="4" fontId="11" fillId="0" borderId="58" xfId="0" applyNumberFormat="1" applyFont="1" applyFill="1" applyBorder="1" applyAlignment="1">
      <alignment horizontal="right"/>
    </xf>
    <xf numFmtId="178" fontId="11" fillId="0" borderId="22" xfId="42" applyNumberFormat="1" applyFont="1" applyFill="1" applyBorder="1" applyAlignment="1" applyProtection="1">
      <alignment wrapText="1"/>
      <protection locked="0"/>
    </xf>
    <xf numFmtId="178" fontId="4" fillId="0" borderId="58" xfId="42" applyNumberFormat="1" applyFont="1" applyFill="1" applyBorder="1" applyAlignment="1" applyProtection="1">
      <alignment wrapText="1"/>
      <protection locked="0"/>
    </xf>
    <xf numFmtId="178" fontId="4" fillId="0" borderId="97" xfId="0" applyNumberFormat="1" applyFont="1" applyFill="1" applyBorder="1" applyAlignment="1">
      <alignment/>
    </xf>
    <xf numFmtId="178" fontId="4" fillId="0" borderId="99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42" fillId="0" borderId="0" xfId="0" applyNumberFormat="1" applyFont="1" applyAlignment="1">
      <alignment/>
    </xf>
    <xf numFmtId="4" fontId="28" fillId="0" borderId="0" xfId="0" applyNumberFormat="1" applyFont="1" applyAlignment="1">
      <alignment/>
    </xf>
    <xf numFmtId="4" fontId="1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0" fontId="11" fillId="46" borderId="41" xfId="0" applyFont="1" applyFill="1" applyBorder="1" applyAlignment="1">
      <alignment/>
    </xf>
    <xf numFmtId="4" fontId="4" fillId="47" borderId="19" xfId="42" applyNumberFormat="1" applyFont="1" applyFill="1" applyBorder="1" applyAlignment="1" applyProtection="1">
      <alignment/>
      <protection/>
    </xf>
    <xf numFmtId="0" fontId="4" fillId="49" borderId="0" xfId="0" applyFont="1" applyFill="1" applyAlignment="1">
      <alignment/>
    </xf>
    <xf numFmtId="0" fontId="1" fillId="50" borderId="0" xfId="0" applyFont="1" applyFill="1" applyAlignment="1">
      <alignment/>
    </xf>
    <xf numFmtId="4" fontId="4" fillId="50" borderId="98" xfId="0" applyNumberFormat="1" applyFont="1" applyFill="1" applyBorder="1" applyAlignment="1">
      <alignment/>
    </xf>
    <xf numFmtId="4" fontId="4" fillId="50" borderId="96" xfId="0" applyNumberFormat="1" applyFont="1" applyFill="1" applyBorder="1" applyAlignment="1">
      <alignment/>
    </xf>
    <xf numFmtId="0" fontId="4" fillId="50" borderId="96" xfId="0" applyFont="1" applyFill="1" applyBorder="1" applyAlignment="1">
      <alignment/>
    </xf>
    <xf numFmtId="0" fontId="4" fillId="50" borderId="0" xfId="0" applyFont="1" applyFill="1" applyAlignment="1">
      <alignment/>
    </xf>
    <xf numFmtId="4" fontId="9" fillId="47" borderId="19" xfId="42" applyNumberFormat="1" applyFont="1" applyFill="1" applyBorder="1" applyAlignment="1" applyProtection="1">
      <alignment/>
      <protection/>
    </xf>
    <xf numFmtId="4" fontId="11" fillId="47" borderId="19" xfId="42" applyNumberFormat="1" applyFont="1" applyFill="1" applyBorder="1" applyAlignment="1" applyProtection="1">
      <alignment/>
      <protection/>
    </xf>
    <xf numFmtId="49" fontId="11" fillId="47" borderId="18" xfId="0" applyNumberFormat="1" applyFont="1" applyFill="1" applyBorder="1" applyAlignment="1">
      <alignment horizontal="left"/>
    </xf>
    <xf numFmtId="0" fontId="11" fillId="47" borderId="19" xfId="0" applyFont="1" applyFill="1" applyBorder="1" applyAlignment="1">
      <alignment horizontal="left"/>
    </xf>
    <xf numFmtId="0" fontId="11" fillId="47" borderId="19" xfId="0" applyFont="1" applyFill="1" applyBorder="1" applyAlignment="1">
      <alignment/>
    </xf>
    <xf numFmtId="10" fontId="11" fillId="47" borderId="20" xfId="42" applyNumberFormat="1" applyFont="1" applyFill="1" applyBorder="1" applyAlignment="1" applyProtection="1">
      <alignment/>
      <protection locked="0"/>
    </xf>
    <xf numFmtId="0" fontId="4" fillId="47" borderId="0" xfId="0" applyFont="1" applyFill="1" applyAlignment="1">
      <alignment/>
    </xf>
    <xf numFmtId="4" fontId="1" fillId="47" borderId="0" xfId="0" applyNumberFormat="1" applyFont="1" applyFill="1" applyAlignment="1">
      <alignment/>
    </xf>
    <xf numFmtId="1" fontId="1" fillId="47" borderId="0" xfId="0" applyNumberFormat="1" applyFont="1" applyFill="1" applyAlignment="1">
      <alignment/>
    </xf>
    <xf numFmtId="49" fontId="14" fillId="47" borderId="18" xfId="0" applyNumberFormat="1" applyFont="1" applyFill="1" applyBorder="1" applyAlignment="1">
      <alignment horizontal="left"/>
    </xf>
    <xf numFmtId="0" fontId="10" fillId="51" borderId="23" xfId="0" applyFont="1" applyFill="1" applyBorder="1" applyAlignment="1">
      <alignment horizontal="left"/>
    </xf>
    <xf numFmtId="0" fontId="10" fillId="51" borderId="19" xfId="0" applyFont="1" applyFill="1" applyBorder="1" applyAlignment="1">
      <alignment horizontal="left"/>
    </xf>
    <xf numFmtId="0" fontId="14" fillId="47" borderId="0" xfId="0" applyFont="1" applyFill="1" applyAlignment="1">
      <alignment/>
    </xf>
    <xf numFmtId="4" fontId="13" fillId="47" borderId="0" xfId="0" applyNumberFormat="1" applyFont="1" applyFill="1" applyAlignment="1">
      <alignment/>
    </xf>
    <xf numFmtId="0" fontId="12" fillId="47" borderId="0" xfId="0" applyFont="1" applyFill="1" applyAlignment="1">
      <alignment/>
    </xf>
    <xf numFmtId="4" fontId="1" fillId="47" borderId="19" xfId="42" applyNumberFormat="1" applyFont="1" applyFill="1" applyBorder="1" applyAlignment="1" applyProtection="1">
      <alignment/>
      <protection/>
    </xf>
    <xf numFmtId="49" fontId="1" fillId="47" borderId="18" xfId="0" applyNumberFormat="1" applyFont="1" applyFill="1" applyBorder="1" applyAlignment="1">
      <alignment horizontal="left"/>
    </xf>
    <xf numFmtId="0" fontId="1" fillId="47" borderId="19" xfId="0" applyFont="1" applyFill="1" applyBorder="1" applyAlignment="1">
      <alignment horizontal="left"/>
    </xf>
    <xf numFmtId="0" fontId="1" fillId="47" borderId="19" xfId="0" applyFont="1" applyFill="1" applyBorder="1" applyAlignment="1">
      <alignment/>
    </xf>
    <xf numFmtId="4" fontId="1" fillId="47" borderId="19" xfId="42" applyNumberFormat="1" applyFont="1" applyFill="1" applyBorder="1" applyAlignment="1" applyProtection="1">
      <alignment/>
      <protection locked="0"/>
    </xf>
    <xf numFmtId="10" fontId="1" fillId="47" borderId="20" xfId="42" applyNumberFormat="1" applyFont="1" applyFill="1" applyBorder="1" applyAlignment="1" applyProtection="1">
      <alignment/>
      <protection locked="0"/>
    </xf>
    <xf numFmtId="0" fontId="13" fillId="47" borderId="0" xfId="0" applyFont="1" applyFill="1" applyAlignment="1">
      <alignment/>
    </xf>
    <xf numFmtId="4" fontId="11" fillId="47" borderId="19" xfId="42" applyNumberFormat="1" applyFont="1" applyFill="1" applyBorder="1" applyAlignment="1" applyProtection="1">
      <alignment horizontal="right"/>
      <protection/>
    </xf>
    <xf numFmtId="10" fontId="4" fillId="47" borderId="41" xfId="42" applyNumberFormat="1" applyFont="1" applyFill="1" applyBorder="1" applyAlignment="1" applyProtection="1">
      <alignment/>
      <protection locked="0"/>
    </xf>
    <xf numFmtId="4" fontId="4" fillId="47" borderId="115" xfId="0" applyNumberFormat="1" applyFont="1" applyFill="1" applyBorder="1" applyAlignment="1">
      <alignment/>
    </xf>
    <xf numFmtId="4" fontId="9" fillId="47" borderId="19" xfId="42" applyNumberFormat="1" applyFont="1" applyFill="1" applyBorder="1" applyAlignment="1" applyProtection="1">
      <alignment/>
      <protection locked="0"/>
    </xf>
    <xf numFmtId="4" fontId="1" fillId="47" borderId="19" xfId="42" applyNumberFormat="1" applyFont="1" applyFill="1" applyBorder="1" applyAlignment="1" applyProtection="1">
      <alignment horizontal="right"/>
      <protection/>
    </xf>
    <xf numFmtId="4" fontId="11" fillId="47" borderId="19" xfId="42" applyNumberFormat="1" applyFont="1" applyFill="1" applyBorder="1" applyAlignment="1" applyProtection="1">
      <alignment/>
      <protection locked="0"/>
    </xf>
    <xf numFmtId="10" fontId="4" fillId="47" borderId="41" xfId="42" applyNumberFormat="1" applyFont="1" applyFill="1" applyBorder="1" applyAlignment="1" applyProtection="1">
      <alignment wrapText="1"/>
      <protection locked="0"/>
    </xf>
    <xf numFmtId="10" fontId="1" fillId="47" borderId="41" xfId="42" applyNumberFormat="1" applyFont="1" applyFill="1" applyBorder="1" applyAlignment="1" applyProtection="1">
      <alignment/>
      <protection locked="0"/>
    </xf>
    <xf numFmtId="10" fontId="9" fillId="47" borderId="58" xfId="42" applyNumberFormat="1" applyFont="1" applyFill="1" applyBorder="1" applyAlignment="1" applyProtection="1">
      <alignment/>
      <protection locked="0"/>
    </xf>
    <xf numFmtId="4" fontId="14" fillId="47" borderId="30" xfId="42" applyNumberFormat="1" applyFont="1" applyFill="1" applyBorder="1" applyAlignment="1" applyProtection="1">
      <alignment horizontal="right"/>
      <protection/>
    </xf>
    <xf numFmtId="4" fontId="9" fillId="47" borderId="29" xfId="42" applyNumberFormat="1" applyFont="1" applyFill="1" applyBorder="1" applyAlignment="1" applyProtection="1">
      <alignment wrapText="1"/>
      <protection locked="0"/>
    </xf>
    <xf numFmtId="10" fontId="1" fillId="47" borderId="29" xfId="42" applyNumberFormat="1" applyFont="1" applyFill="1" applyBorder="1" applyAlignment="1" applyProtection="1">
      <alignment wrapText="1"/>
      <protection locked="0"/>
    </xf>
    <xf numFmtId="4" fontId="9" fillId="47" borderId="25" xfId="42" applyNumberFormat="1" applyFont="1" applyFill="1" applyBorder="1" applyAlignment="1" applyProtection="1">
      <alignment horizontal="right"/>
      <protection/>
    </xf>
    <xf numFmtId="4" fontId="9" fillId="47" borderId="19" xfId="42" applyNumberFormat="1" applyFont="1" applyFill="1" applyBorder="1" applyAlignment="1" applyProtection="1">
      <alignment wrapText="1"/>
      <protection locked="0"/>
    </xf>
    <xf numFmtId="10" fontId="1" fillId="47" borderId="41" xfId="42" applyNumberFormat="1" applyFont="1" applyFill="1" applyBorder="1" applyAlignment="1" applyProtection="1">
      <alignment wrapText="1"/>
      <protection locked="0"/>
    </xf>
    <xf numFmtId="4" fontId="11" fillId="47" borderId="25" xfId="42" applyNumberFormat="1" applyFont="1" applyFill="1" applyBorder="1" applyAlignment="1" applyProtection="1">
      <alignment horizontal="right"/>
      <protection/>
    </xf>
    <xf numFmtId="0" fontId="27" fillId="47" borderId="29" xfId="0" applyFont="1" applyFill="1" applyBorder="1" applyAlignment="1">
      <alignment/>
    </xf>
    <xf numFmtId="4" fontId="27" fillId="47" borderId="29" xfId="0" applyNumberFormat="1" applyFont="1" applyFill="1" applyBorder="1" applyAlignment="1" applyProtection="1">
      <alignment/>
      <protection locked="0"/>
    </xf>
    <xf numFmtId="10" fontId="4" fillId="47" borderId="29" xfId="42" applyNumberFormat="1" applyFont="1" applyFill="1" applyBorder="1" applyAlignment="1" applyProtection="1">
      <alignment/>
      <protection locked="0"/>
    </xf>
    <xf numFmtId="10" fontId="4" fillId="47" borderId="58" xfId="42" applyNumberFormat="1" applyFont="1" applyFill="1" applyBorder="1" applyAlignment="1" applyProtection="1">
      <alignment/>
      <protection locked="0"/>
    </xf>
    <xf numFmtId="4" fontId="1" fillId="47" borderId="29" xfId="42" applyNumberFormat="1" applyFont="1" applyFill="1" applyBorder="1" applyAlignment="1" applyProtection="1">
      <alignment horizontal="right"/>
      <protection/>
    </xf>
    <xf numFmtId="4" fontId="1" fillId="47" borderId="29" xfId="42" applyNumberFormat="1" applyFont="1" applyFill="1" applyBorder="1" applyAlignment="1" applyProtection="1">
      <alignment/>
      <protection locked="0"/>
    </xf>
    <xf numFmtId="4" fontId="11" fillId="47" borderId="22" xfId="42" applyNumberFormat="1" applyFont="1" applyFill="1" applyBorder="1" applyAlignment="1" applyProtection="1">
      <alignment/>
      <protection locked="0"/>
    </xf>
    <xf numFmtId="4" fontId="11" fillId="47" borderId="19" xfId="42" applyNumberFormat="1" applyFont="1" applyFill="1" applyBorder="1" applyAlignment="1" applyProtection="1">
      <alignment wrapText="1"/>
      <protection locked="0"/>
    </xf>
    <xf numFmtId="10" fontId="1" fillId="47" borderId="58" xfId="42" applyNumberFormat="1" applyFont="1" applyFill="1" applyBorder="1" applyAlignment="1" applyProtection="1">
      <alignment/>
      <protection locked="0"/>
    </xf>
    <xf numFmtId="4" fontId="9" fillId="47" borderId="19" xfId="0" applyNumberFormat="1" applyFont="1" applyFill="1" applyBorder="1" applyAlignment="1">
      <alignment/>
    </xf>
    <xf numFmtId="4" fontId="11" fillId="47" borderId="19" xfId="42" applyNumberFormat="1" applyFont="1" applyFill="1" applyBorder="1" applyAlignment="1" applyProtection="1">
      <alignment horizontal="right"/>
      <protection locked="0"/>
    </xf>
    <xf numFmtId="4" fontId="14" fillId="47" borderId="19" xfId="42" applyNumberFormat="1" applyFont="1" applyFill="1" applyBorder="1" applyAlignment="1" applyProtection="1">
      <alignment horizontal="right"/>
      <protection/>
    </xf>
    <xf numFmtId="10" fontId="9" fillId="47" borderId="41" xfId="42" applyNumberFormat="1" applyFont="1" applyFill="1" applyBorder="1" applyAlignment="1" applyProtection="1">
      <alignment/>
      <protection locked="0"/>
    </xf>
    <xf numFmtId="4" fontId="9" fillId="47" borderId="97" xfId="42" applyNumberFormat="1" applyFont="1" applyFill="1" applyBorder="1" applyAlignment="1" applyProtection="1">
      <alignment horizontal="right"/>
      <protection/>
    </xf>
    <xf numFmtId="4" fontId="9" fillId="47" borderId="25" xfId="42" applyNumberFormat="1" applyFont="1" applyFill="1" applyBorder="1" applyAlignment="1" applyProtection="1">
      <alignment wrapText="1"/>
      <protection locked="0"/>
    </xf>
    <xf numFmtId="4" fontId="11" fillId="47" borderId="96" xfId="42" applyNumberFormat="1" applyFont="1" applyFill="1" applyBorder="1" applyAlignment="1" applyProtection="1">
      <alignment horizontal="right"/>
      <protection/>
    </xf>
    <xf numFmtId="4" fontId="11" fillId="47" borderId="95" xfId="42" applyNumberFormat="1" applyFont="1" applyFill="1" applyBorder="1" applyAlignment="1" applyProtection="1">
      <alignment horizontal="right"/>
      <protection/>
    </xf>
    <xf numFmtId="4" fontId="9" fillId="47" borderId="96" xfId="42" applyNumberFormat="1" applyFont="1" applyFill="1" applyBorder="1" applyAlignment="1" applyProtection="1">
      <alignment wrapText="1"/>
      <protection locked="0"/>
    </xf>
    <xf numFmtId="4" fontId="4" fillId="39" borderId="96" xfId="42" applyNumberFormat="1" applyFont="1" applyFill="1" applyBorder="1" applyAlignment="1" applyProtection="1">
      <alignment/>
      <protection/>
    </xf>
    <xf numFmtId="0" fontId="11" fillId="47" borderId="41" xfId="0" applyFont="1" applyFill="1" applyBorder="1" applyAlignment="1">
      <alignment/>
    </xf>
    <xf numFmtId="49" fontId="9" fillId="47" borderId="18" xfId="0" applyNumberFormat="1" applyFont="1" applyFill="1" applyBorder="1" applyAlignment="1">
      <alignment horizontal="left"/>
    </xf>
    <xf numFmtId="0" fontId="9" fillId="47" borderId="19" xfId="0" applyFont="1" applyFill="1" applyBorder="1" applyAlignment="1">
      <alignment horizontal="left"/>
    </xf>
    <xf numFmtId="0" fontId="9" fillId="47" borderId="41" xfId="0" applyFont="1" applyFill="1" applyBorder="1" applyAlignment="1">
      <alignment horizontal="left"/>
    </xf>
    <xf numFmtId="0" fontId="1" fillId="47" borderId="41" xfId="0" applyFont="1" applyFill="1" applyBorder="1" applyAlignment="1">
      <alignment horizontal="left"/>
    </xf>
    <xf numFmtId="0" fontId="9" fillId="47" borderId="41" xfId="0" applyFont="1" applyFill="1" applyBorder="1" applyAlignment="1">
      <alignment/>
    </xf>
    <xf numFmtId="0" fontId="11" fillId="47" borderId="41" xfId="0" applyFont="1" applyFill="1" applyBorder="1" applyAlignment="1">
      <alignment/>
    </xf>
    <xf numFmtId="4" fontId="11" fillId="47" borderId="22" xfId="42" applyNumberFormat="1" applyFont="1" applyFill="1" applyBorder="1" applyAlignment="1" applyProtection="1">
      <alignment horizontal="right"/>
      <protection/>
    </xf>
    <xf numFmtId="0" fontId="0" fillId="0" borderId="148" xfId="0" applyFont="1" applyBorder="1" applyAlignment="1">
      <alignment horizontal="left"/>
    </xf>
    <xf numFmtId="1" fontId="8" fillId="0" borderId="149" xfId="0" applyNumberFormat="1" applyFont="1" applyBorder="1" applyAlignment="1">
      <alignment horizontal="right"/>
    </xf>
    <xf numFmtId="1" fontId="8" fillId="0" borderId="34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left"/>
    </xf>
    <xf numFmtId="0" fontId="0" fillId="0" borderId="150" xfId="0" applyFont="1" applyBorder="1" applyAlignment="1">
      <alignment horizontal="left"/>
    </xf>
    <xf numFmtId="0" fontId="0" fillId="34" borderId="41" xfId="0" applyFont="1" applyFill="1" applyBorder="1" applyAlignment="1">
      <alignment horizontal="left"/>
    </xf>
    <xf numFmtId="4" fontId="4" fillId="0" borderId="115" xfId="0" applyNumberFormat="1" applyFont="1" applyBorder="1" applyAlignment="1">
      <alignment horizontal="center"/>
    </xf>
    <xf numFmtId="4" fontId="4" fillId="0" borderId="116" xfId="0" applyNumberFormat="1" applyFont="1" applyBorder="1" applyAlignment="1">
      <alignment horizontal="center"/>
    </xf>
    <xf numFmtId="4" fontId="4" fillId="0" borderId="117" xfId="0" applyNumberFormat="1" applyFont="1" applyBorder="1" applyAlignment="1">
      <alignment horizontal="center"/>
    </xf>
    <xf numFmtId="4" fontId="4" fillId="0" borderId="118" xfId="0" applyNumberFormat="1" applyFont="1" applyBorder="1" applyAlignment="1">
      <alignment horizontal="center"/>
    </xf>
    <xf numFmtId="4" fontId="4" fillId="0" borderId="119" xfId="0" applyNumberFormat="1" applyFont="1" applyBorder="1" applyAlignment="1">
      <alignment horizontal="center"/>
    </xf>
    <xf numFmtId="4" fontId="4" fillId="0" borderId="120" xfId="0" applyNumberFormat="1" applyFont="1" applyBorder="1" applyAlignment="1">
      <alignment horizontal="center"/>
    </xf>
    <xf numFmtId="4" fontId="4" fillId="0" borderId="115" xfId="0" applyNumberFormat="1" applyFont="1" applyFill="1" applyBorder="1" applyAlignment="1">
      <alignment horizontal="center"/>
    </xf>
    <xf numFmtId="4" fontId="4" fillId="0" borderId="116" xfId="0" applyNumberFormat="1" applyFont="1" applyFill="1" applyBorder="1" applyAlignment="1">
      <alignment horizontal="center"/>
    </xf>
    <xf numFmtId="4" fontId="4" fillId="0" borderId="117" xfId="0" applyNumberFormat="1" applyFont="1" applyFill="1" applyBorder="1" applyAlignment="1">
      <alignment horizontal="center"/>
    </xf>
    <xf numFmtId="4" fontId="4" fillId="0" borderId="118" xfId="0" applyNumberFormat="1" applyFont="1" applyFill="1" applyBorder="1" applyAlignment="1">
      <alignment horizontal="center"/>
    </xf>
    <xf numFmtId="4" fontId="4" fillId="0" borderId="119" xfId="0" applyNumberFormat="1" applyFont="1" applyFill="1" applyBorder="1" applyAlignment="1">
      <alignment horizontal="center"/>
    </xf>
    <xf numFmtId="4" fontId="4" fillId="0" borderId="120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10" fillId="0" borderId="115" xfId="0" applyNumberFormat="1" applyFont="1" applyBorder="1" applyAlignment="1">
      <alignment/>
    </xf>
    <xf numFmtId="4" fontId="10" fillId="0" borderId="116" xfId="0" applyNumberFormat="1" applyFont="1" applyBorder="1" applyAlignment="1">
      <alignment/>
    </xf>
    <xf numFmtId="4" fontId="10" fillId="0" borderId="117" xfId="0" applyNumberFormat="1" applyFont="1" applyBorder="1" applyAlignment="1">
      <alignment/>
    </xf>
    <xf numFmtId="4" fontId="10" fillId="0" borderId="118" xfId="0" applyNumberFormat="1" applyFont="1" applyBorder="1" applyAlignment="1">
      <alignment/>
    </xf>
    <xf numFmtId="4" fontId="10" fillId="0" borderId="119" xfId="0" applyNumberFormat="1" applyFont="1" applyBorder="1" applyAlignment="1">
      <alignment/>
    </xf>
    <xf numFmtId="4" fontId="10" fillId="0" borderId="120" xfId="0" applyNumberFormat="1" applyFont="1" applyBorder="1" applyAlignment="1">
      <alignment/>
    </xf>
    <xf numFmtId="4" fontId="4" fillId="0" borderId="115" xfId="42" applyNumberFormat="1" applyFont="1" applyFill="1" applyBorder="1" applyAlignment="1" applyProtection="1">
      <alignment/>
      <protection/>
    </xf>
    <xf numFmtId="4" fontId="4" fillId="0" borderId="116" xfId="42" applyNumberFormat="1" applyFont="1" applyFill="1" applyBorder="1" applyAlignment="1" applyProtection="1">
      <alignment/>
      <protection/>
    </xf>
    <xf numFmtId="4" fontId="4" fillId="0" borderId="117" xfId="42" applyNumberFormat="1" applyFont="1" applyFill="1" applyBorder="1" applyAlignment="1" applyProtection="1">
      <alignment/>
      <protection/>
    </xf>
    <xf numFmtId="4" fontId="4" fillId="0" borderId="118" xfId="42" applyNumberFormat="1" applyFont="1" applyFill="1" applyBorder="1" applyAlignment="1" applyProtection="1">
      <alignment/>
      <protection/>
    </xf>
    <xf numFmtId="4" fontId="4" fillId="0" borderId="119" xfId="42" applyNumberFormat="1" applyFont="1" applyFill="1" applyBorder="1" applyAlignment="1" applyProtection="1">
      <alignment/>
      <protection/>
    </xf>
    <xf numFmtId="4" fontId="4" fillId="0" borderId="120" xfId="42" applyNumberFormat="1" applyFont="1" applyFill="1" applyBorder="1" applyAlignment="1" applyProtection="1">
      <alignment/>
      <protection/>
    </xf>
    <xf numFmtId="4" fontId="4" fillId="0" borderId="117" xfId="0" applyNumberFormat="1" applyFont="1" applyBorder="1" applyAlignment="1">
      <alignment/>
    </xf>
    <xf numFmtId="4" fontId="4" fillId="0" borderId="118" xfId="0" applyNumberFormat="1" applyFont="1" applyBorder="1" applyAlignment="1">
      <alignment/>
    </xf>
    <xf numFmtId="4" fontId="4" fillId="0" borderId="119" xfId="0" applyNumberFormat="1" applyFont="1" applyBorder="1" applyAlignment="1">
      <alignment/>
    </xf>
    <xf numFmtId="4" fontId="4" fillId="0" borderId="120" xfId="0" applyNumberFormat="1" applyFont="1" applyBorder="1" applyAlignment="1">
      <alignment/>
    </xf>
    <xf numFmtId="4" fontId="4" fillId="0" borderId="151" xfId="0" applyNumberFormat="1" applyFont="1" applyBorder="1" applyAlignment="1">
      <alignment horizontal="center"/>
    </xf>
    <xf numFmtId="0" fontId="10" fillId="34" borderId="26" xfId="0" applyFont="1" applyFill="1" applyBorder="1" applyAlignment="1">
      <alignment horizontal="left"/>
    </xf>
    <xf numFmtId="0" fontId="10" fillId="36" borderId="41" xfId="0" applyFont="1" applyFill="1" applyBorder="1" applyAlignment="1">
      <alignment horizontal="left"/>
    </xf>
    <xf numFmtId="0" fontId="10" fillId="34" borderId="20" xfId="0" applyFont="1" applyFill="1" applyBorder="1" applyAlignment="1">
      <alignment horizontal="left"/>
    </xf>
    <xf numFmtId="0" fontId="10" fillId="0" borderId="41" xfId="0" applyFont="1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23" fillId="0" borderId="152" xfId="0" applyFont="1" applyBorder="1" applyAlignment="1">
      <alignment horizontal="left"/>
    </xf>
    <xf numFmtId="0" fontId="23" fillId="0" borderId="57" xfId="0" applyFont="1" applyBorder="1" applyAlignment="1">
      <alignment horizontal="left"/>
    </xf>
    <xf numFmtId="0" fontId="23" fillId="0" borderId="153" xfId="0" applyFont="1" applyBorder="1" applyAlignment="1">
      <alignment horizontal="left"/>
    </xf>
    <xf numFmtId="0" fontId="23" fillId="0" borderId="150" xfId="0" applyFont="1" applyBorder="1" applyAlignment="1">
      <alignment horizontal="left"/>
    </xf>
    <xf numFmtId="0" fontId="23" fillId="0" borderId="52" xfId="0" applyFont="1" applyBorder="1" applyAlignment="1">
      <alignment horizontal="left"/>
    </xf>
    <xf numFmtId="0" fontId="23" fillId="0" borderId="53" xfId="0" applyFont="1" applyBorder="1" applyAlignment="1">
      <alignment horizontal="left"/>
    </xf>
    <xf numFmtId="0" fontId="23" fillId="0" borderId="154" xfId="0" applyFont="1" applyBorder="1" applyAlignment="1">
      <alignment horizontal="left"/>
    </xf>
    <xf numFmtId="0" fontId="23" fillId="0" borderId="155" xfId="0" applyFont="1" applyBorder="1" applyAlignment="1">
      <alignment horizontal="left"/>
    </xf>
    <xf numFmtId="0" fontId="1" fillId="0" borderId="156" xfId="0" applyFont="1" applyFill="1" applyBorder="1" applyAlignment="1">
      <alignment horizontal="center"/>
    </xf>
    <xf numFmtId="0" fontId="1" fillId="0" borderId="1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8" xfId="0" applyFont="1" applyFill="1" applyBorder="1" applyAlignment="1">
      <alignment horizontal="center"/>
    </xf>
    <xf numFmtId="0" fontId="1" fillId="0" borderId="151" xfId="0" applyFont="1" applyFill="1" applyBorder="1" applyAlignment="1">
      <alignment horizontal="center"/>
    </xf>
    <xf numFmtId="0" fontId="1" fillId="0" borderId="120" xfId="0" applyFont="1" applyFill="1" applyBorder="1" applyAlignment="1">
      <alignment horizontal="center"/>
    </xf>
    <xf numFmtId="4" fontId="4" fillId="0" borderId="96" xfId="0" applyNumberFormat="1" applyFont="1" applyBorder="1" applyAlignment="1">
      <alignment horizontal="center"/>
    </xf>
    <xf numFmtId="4" fontId="4" fillId="0" borderId="114" xfId="0" applyNumberFormat="1" applyFont="1" applyBorder="1" applyAlignment="1">
      <alignment horizontal="center"/>
    </xf>
    <xf numFmtId="0" fontId="27" fillId="0" borderId="41" xfId="0" applyFont="1" applyFill="1" applyBorder="1" applyAlignment="1">
      <alignment horizontal="left"/>
    </xf>
    <xf numFmtId="0" fontId="0" fillId="34" borderId="29" xfId="0" applyFont="1" applyFill="1" applyBorder="1" applyAlignment="1">
      <alignment horizontal="left"/>
    </xf>
    <xf numFmtId="0" fontId="10" fillId="36" borderId="29" xfId="0" applyFont="1" applyFill="1" applyBorder="1" applyAlignment="1">
      <alignment horizontal="left"/>
    </xf>
    <xf numFmtId="0" fontId="27" fillId="0" borderId="41" xfId="0" applyFont="1" applyBorder="1" applyAlignment="1">
      <alignment horizontal="left"/>
    </xf>
    <xf numFmtId="0" fontId="0" fillId="0" borderId="41" xfId="0" applyFont="1" applyFill="1" applyBorder="1" applyAlignment="1">
      <alignment horizontal="left"/>
    </xf>
    <xf numFmtId="0" fontId="23" fillId="0" borderId="157" xfId="0" applyFont="1" applyBorder="1" applyAlignment="1">
      <alignment horizontal="left"/>
    </xf>
    <xf numFmtId="0" fontId="23" fillId="0" borderId="158" xfId="0" applyFont="1" applyBorder="1" applyAlignment="1">
      <alignment horizontal="left"/>
    </xf>
    <xf numFmtId="4" fontId="4" fillId="0" borderId="102" xfId="0" applyNumberFormat="1" applyFont="1" applyBorder="1" applyAlignment="1">
      <alignment horizontal="center"/>
    </xf>
    <xf numFmtId="4" fontId="4" fillId="0" borderId="139" xfId="0" applyNumberFormat="1" applyFont="1" applyBorder="1" applyAlignment="1">
      <alignment horizontal="center"/>
    </xf>
    <xf numFmtId="4" fontId="4" fillId="0" borderId="108" xfId="0" applyNumberFormat="1" applyFont="1" applyBorder="1" applyAlignment="1">
      <alignment horizontal="center"/>
    </xf>
    <xf numFmtId="4" fontId="4" fillId="0" borderId="156" xfId="0" applyNumberFormat="1" applyFont="1" applyBorder="1" applyAlignment="1">
      <alignment horizontal="center"/>
    </xf>
    <xf numFmtId="0" fontId="23" fillId="0" borderId="58" xfId="0" applyFont="1" applyBorder="1" applyAlignment="1">
      <alignment horizontal="left"/>
    </xf>
    <xf numFmtId="0" fontId="23" fillId="0" borderId="54" xfId="0" applyFont="1" applyBorder="1" applyAlignment="1">
      <alignment horizontal="left"/>
    </xf>
    <xf numFmtId="0" fontId="23" fillId="0" borderId="152" xfId="0" applyFont="1" applyFill="1" applyBorder="1" applyAlignment="1">
      <alignment horizontal="left"/>
    </xf>
    <xf numFmtId="0" fontId="23" fillId="0" borderId="57" xfId="0" applyFont="1" applyFill="1" applyBorder="1" applyAlignment="1">
      <alignment horizontal="left"/>
    </xf>
    <xf numFmtId="0" fontId="23" fillId="0" borderId="146" xfId="0" applyFont="1" applyFill="1" applyBorder="1" applyAlignment="1">
      <alignment horizontal="left"/>
    </xf>
    <xf numFmtId="0" fontId="23" fillId="0" borderId="145" xfId="0" applyFont="1" applyFill="1" applyBorder="1" applyAlignment="1">
      <alignment horizontal="left"/>
    </xf>
    <xf numFmtId="0" fontId="23" fillId="0" borderId="98" xfId="0" applyFont="1" applyFill="1" applyBorder="1" applyAlignment="1">
      <alignment horizontal="left"/>
    </xf>
    <xf numFmtId="0" fontId="10" fillId="34" borderId="41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0" fillId="36" borderId="159" xfId="0" applyFont="1" applyFill="1" applyBorder="1" applyAlignment="1">
      <alignment horizontal="left"/>
    </xf>
    <xf numFmtId="0" fontId="27" fillId="0" borderId="20" xfId="0" applyFont="1" applyFill="1" applyBorder="1" applyAlignment="1">
      <alignment horizontal="left"/>
    </xf>
    <xf numFmtId="0" fontId="27" fillId="0" borderId="29" xfId="0" applyFont="1" applyFill="1" applyBorder="1" applyAlignment="1">
      <alignment horizontal="left"/>
    </xf>
    <xf numFmtId="4" fontId="4" fillId="39" borderId="114" xfId="0" applyNumberFormat="1" applyFont="1" applyFill="1" applyBorder="1" applyAlignment="1">
      <alignment horizontal="center"/>
    </xf>
    <xf numFmtId="4" fontId="4" fillId="39" borderId="111" xfId="0" applyNumberFormat="1" applyFont="1" applyFill="1" applyBorder="1" applyAlignment="1">
      <alignment horizontal="center"/>
    </xf>
    <xf numFmtId="0" fontId="41" fillId="39" borderId="119" xfId="0" applyFont="1" applyFill="1" applyBorder="1" applyAlignment="1">
      <alignment/>
    </xf>
    <xf numFmtId="0" fontId="41" fillId="39" borderId="151" xfId="0" applyFont="1" applyFill="1" applyBorder="1" applyAlignment="1">
      <alignment/>
    </xf>
    <xf numFmtId="0" fontId="41" fillId="39" borderId="108" xfId="0" applyFont="1" applyFill="1" applyBorder="1" applyAlignment="1">
      <alignment/>
    </xf>
    <xf numFmtId="0" fontId="24" fillId="0" borderId="152" xfId="0" applyFont="1" applyBorder="1" applyAlignment="1">
      <alignment horizontal="left"/>
    </xf>
    <xf numFmtId="0" fontId="24" fillId="0" borderId="57" xfId="0" applyFont="1" applyBorder="1" applyAlignment="1">
      <alignment horizontal="left"/>
    </xf>
    <xf numFmtId="0" fontId="24" fillId="0" borderId="160" xfId="0" applyFont="1" applyBorder="1" applyAlignment="1">
      <alignment horizontal="left"/>
    </xf>
    <xf numFmtId="49" fontId="32" fillId="0" borderId="114" xfId="0" applyNumberFormat="1" applyFont="1" applyFill="1" applyBorder="1" applyAlignment="1">
      <alignment horizontal="left"/>
    </xf>
    <xf numFmtId="49" fontId="32" fillId="0" borderId="98" xfId="0" applyNumberFormat="1" applyFont="1" applyFill="1" applyBorder="1" applyAlignment="1">
      <alignment horizontal="left"/>
    </xf>
    <xf numFmtId="0" fontId="23" fillId="0" borderId="161" xfId="0" applyFont="1" applyBorder="1" applyAlignment="1">
      <alignment horizontal="left"/>
    </xf>
    <xf numFmtId="49" fontId="1" fillId="0" borderId="115" xfId="0" applyNumberFormat="1" applyFont="1" applyFill="1" applyBorder="1" applyAlignment="1">
      <alignment horizontal="left"/>
    </xf>
    <xf numFmtId="49" fontId="1" fillId="0" borderId="102" xfId="0" applyNumberFormat="1" applyFont="1" applyFill="1" applyBorder="1" applyAlignment="1">
      <alignment horizontal="left"/>
    </xf>
    <xf numFmtId="49" fontId="1" fillId="0" borderId="117" xfId="0" applyNumberFormat="1" applyFont="1" applyFill="1" applyBorder="1" applyAlignment="1">
      <alignment horizontal="left"/>
    </xf>
    <xf numFmtId="49" fontId="1" fillId="0" borderId="139" xfId="0" applyNumberFormat="1" applyFont="1" applyFill="1" applyBorder="1" applyAlignment="1">
      <alignment horizontal="left"/>
    </xf>
    <xf numFmtId="49" fontId="1" fillId="0" borderId="119" xfId="0" applyNumberFormat="1" applyFont="1" applyFill="1" applyBorder="1" applyAlignment="1">
      <alignment horizontal="left"/>
    </xf>
    <xf numFmtId="49" fontId="1" fillId="0" borderId="108" xfId="0" applyNumberFormat="1" applyFont="1" applyFill="1" applyBorder="1" applyAlignment="1">
      <alignment horizontal="left"/>
    </xf>
    <xf numFmtId="0" fontId="9" fillId="33" borderId="41" xfId="0" applyFont="1" applyFill="1" applyBorder="1" applyAlignment="1">
      <alignment horizontal="left"/>
    </xf>
    <xf numFmtId="0" fontId="27" fillId="0" borderId="60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0" fillId="0" borderId="80" xfId="0" applyFont="1" applyBorder="1" applyAlignment="1">
      <alignment horizontal="left"/>
    </xf>
    <xf numFmtId="0" fontId="10" fillId="0" borderId="162" xfId="0" applyFont="1" applyBorder="1" applyAlignment="1">
      <alignment horizontal="left"/>
    </xf>
    <xf numFmtId="0" fontId="23" fillId="0" borderId="163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3" fillId="0" borderId="164" xfId="0" applyFont="1" applyBorder="1" applyAlignment="1">
      <alignment horizontal="left"/>
    </xf>
    <xf numFmtId="0" fontId="27" fillId="0" borderId="92" xfId="0" applyFont="1" applyBorder="1" applyAlignment="1">
      <alignment horizontal="left"/>
    </xf>
    <xf numFmtId="0" fontId="10" fillId="0" borderId="92" xfId="0" applyFont="1" applyBorder="1" applyAlignment="1">
      <alignment horizontal="left"/>
    </xf>
    <xf numFmtId="0" fontId="53" fillId="42" borderId="103" xfId="0" applyFont="1" applyFill="1" applyBorder="1" applyAlignment="1">
      <alignment horizontal="center" vertical="top" wrapText="1"/>
    </xf>
    <xf numFmtId="0" fontId="53" fillId="42" borderId="135" xfId="0" applyFont="1" applyFill="1" applyBorder="1" applyAlignment="1">
      <alignment horizontal="center" vertical="top" wrapText="1"/>
    </xf>
    <xf numFmtId="0" fontId="53" fillId="42" borderId="109" xfId="0" applyFont="1" applyFill="1" applyBorder="1" applyAlignment="1">
      <alignment horizontal="center" vertical="top" wrapText="1"/>
    </xf>
    <xf numFmtId="0" fontId="53" fillId="42" borderId="103" xfId="0" applyFont="1" applyFill="1" applyBorder="1" applyAlignment="1">
      <alignment horizontal="center" vertical="center" wrapText="1"/>
    </xf>
    <xf numFmtId="0" fontId="53" fillId="42" borderId="135" xfId="0" applyFont="1" applyFill="1" applyBorder="1" applyAlignment="1">
      <alignment horizontal="center" vertical="center" wrapText="1"/>
    </xf>
    <xf numFmtId="0" fontId="53" fillId="42" borderId="109" xfId="0" applyFont="1" applyFill="1" applyBorder="1" applyAlignment="1">
      <alignment horizontal="center" vertical="center" wrapText="1"/>
    </xf>
    <xf numFmtId="0" fontId="53" fillId="42" borderId="114" xfId="0" applyFont="1" applyFill="1" applyBorder="1" applyAlignment="1">
      <alignment horizontal="center"/>
    </xf>
    <xf numFmtId="0" fontId="53" fillId="42" borderId="98" xfId="0" applyFont="1" applyFill="1" applyBorder="1" applyAlignment="1">
      <alignment horizontal="center"/>
    </xf>
    <xf numFmtId="0" fontId="53" fillId="42" borderId="143" xfId="0" applyFont="1" applyFill="1" applyBorder="1" applyAlignment="1">
      <alignment horizontal="center"/>
    </xf>
    <xf numFmtId="0" fontId="53" fillId="42" borderId="142" xfId="0" applyFont="1" applyFill="1" applyBorder="1" applyAlignment="1">
      <alignment horizontal="center"/>
    </xf>
    <xf numFmtId="3" fontId="54" fillId="0" borderId="0" xfId="0" applyNumberFormat="1" applyFont="1" applyBorder="1" applyAlignment="1" applyProtection="1">
      <alignment/>
      <protection locked="0"/>
    </xf>
    <xf numFmtId="0" fontId="50" fillId="42" borderId="103" xfId="0" applyFont="1" applyFill="1" applyBorder="1" applyAlignment="1">
      <alignment horizontal="center" vertical="center"/>
    </xf>
    <xf numFmtId="0" fontId="50" fillId="42" borderId="135" xfId="0" applyFont="1" applyFill="1" applyBorder="1" applyAlignment="1">
      <alignment horizontal="center" vertical="center"/>
    </xf>
    <xf numFmtId="0" fontId="50" fillId="42" borderId="109" xfId="0" applyFont="1" applyFill="1" applyBorder="1" applyAlignment="1">
      <alignment horizontal="center" vertical="center"/>
    </xf>
    <xf numFmtId="0" fontId="53" fillId="42" borderId="103" xfId="0" applyFont="1" applyFill="1" applyBorder="1" applyAlignment="1">
      <alignment horizontal="center" vertical="center"/>
    </xf>
    <xf numFmtId="0" fontId="53" fillId="42" borderId="135" xfId="0" applyFont="1" applyFill="1" applyBorder="1" applyAlignment="1">
      <alignment horizontal="center" vertical="center"/>
    </xf>
    <xf numFmtId="0" fontId="53" fillId="42" borderId="109" xfId="0" applyFont="1" applyFill="1" applyBorder="1" applyAlignment="1">
      <alignment horizontal="center" vertical="center"/>
    </xf>
    <xf numFmtId="0" fontId="53" fillId="42" borderId="115" xfId="0" applyFont="1" applyFill="1" applyBorder="1" applyAlignment="1">
      <alignment horizontal="center" vertical="top" wrapText="1"/>
    </xf>
    <xf numFmtId="0" fontId="53" fillId="42" borderId="102" xfId="0" applyFont="1" applyFill="1" applyBorder="1" applyAlignment="1">
      <alignment horizontal="center" vertical="top" wrapText="1"/>
    </xf>
    <xf numFmtId="0" fontId="53" fillId="42" borderId="117" xfId="0" applyFont="1" applyFill="1" applyBorder="1" applyAlignment="1">
      <alignment horizontal="center" vertical="top" wrapText="1"/>
    </xf>
    <xf numFmtId="0" fontId="53" fillId="42" borderId="139" xfId="0" applyFont="1" applyFill="1" applyBorder="1" applyAlignment="1">
      <alignment horizontal="center" vertical="top" wrapText="1"/>
    </xf>
    <xf numFmtId="0" fontId="53" fillId="42" borderId="119" xfId="0" applyFont="1" applyFill="1" applyBorder="1" applyAlignment="1">
      <alignment horizontal="center" vertical="top" wrapText="1"/>
    </xf>
    <xf numFmtId="0" fontId="53" fillId="42" borderId="108" xfId="0" applyFont="1" applyFill="1" applyBorder="1" applyAlignment="1">
      <alignment horizontal="center" vertical="top" wrapText="1"/>
    </xf>
    <xf numFmtId="3" fontId="51" fillId="0" borderId="165" xfId="0" applyNumberFormat="1" applyFont="1" applyBorder="1" applyAlignment="1" applyProtection="1">
      <alignment/>
      <protection locked="0"/>
    </xf>
    <xf numFmtId="3" fontId="54" fillId="0" borderId="151" xfId="0" applyNumberFormat="1" applyFont="1" applyBorder="1" applyAlignment="1" applyProtection="1">
      <alignment/>
      <protection locked="0"/>
    </xf>
    <xf numFmtId="3" fontId="52" fillId="0" borderId="144" xfId="0" applyNumberFormat="1" applyFont="1" applyBorder="1" applyAlignment="1">
      <alignment/>
    </xf>
    <xf numFmtId="49" fontId="11" fillId="47" borderId="96" xfId="0" applyNumberFormat="1" applyFont="1" applyFill="1" applyBorder="1" applyAlignment="1">
      <alignment/>
    </xf>
    <xf numFmtId="49" fontId="11" fillId="47" borderId="21" xfId="0" applyNumberFormat="1" applyFont="1" applyFill="1" applyBorder="1" applyAlignment="1">
      <alignment horizontal="left"/>
    </xf>
    <xf numFmtId="4" fontId="9" fillId="47" borderId="19" xfId="42" applyNumberFormat="1" applyFont="1" applyFill="1" applyBorder="1" applyAlignment="1" applyProtection="1">
      <alignment horizontal="right"/>
      <protection locked="0"/>
    </xf>
    <xf numFmtId="4" fontId="9" fillId="47" borderId="25" xfId="42" applyNumberFormat="1" applyFont="1" applyFill="1" applyBorder="1" applyAlignment="1" applyProtection="1">
      <alignment/>
      <protection locked="0"/>
    </xf>
    <xf numFmtId="10" fontId="1" fillId="47" borderId="82" xfId="42" applyNumberFormat="1" applyFont="1" applyFill="1" applyBorder="1" applyAlignment="1" applyProtection="1">
      <alignment/>
      <protection locked="0"/>
    </xf>
    <xf numFmtId="4" fontId="9" fillId="47" borderId="0" xfId="42" applyNumberFormat="1" applyFont="1" applyFill="1" applyBorder="1" applyAlignment="1" applyProtection="1">
      <alignment wrapText="1"/>
      <protection locked="0"/>
    </xf>
    <xf numFmtId="4" fontId="11" fillId="47" borderId="0" xfId="42" applyNumberFormat="1" applyFont="1" applyFill="1" applyBorder="1" applyAlignment="1" applyProtection="1">
      <alignment/>
      <protection locked="0"/>
    </xf>
    <xf numFmtId="0" fontId="9" fillId="47" borderId="19" xfId="0" applyFont="1" applyFill="1" applyBorder="1" applyAlignment="1">
      <alignment/>
    </xf>
    <xf numFmtId="49" fontId="4" fillId="47" borderId="50" xfId="0" applyNumberFormat="1" applyFont="1" applyFill="1" applyBorder="1" applyAlignment="1">
      <alignment horizontal="left"/>
    </xf>
    <xf numFmtId="0" fontId="4" fillId="47" borderId="29" xfId="0" applyFont="1" applyFill="1" applyBorder="1" applyAlignment="1">
      <alignment horizontal="left"/>
    </xf>
    <xf numFmtId="0" fontId="9" fillId="47" borderId="59" xfId="0" applyFont="1" applyFill="1" applyBorder="1" applyAlignment="1">
      <alignment horizontal="right"/>
    </xf>
    <xf numFmtId="10" fontId="9" fillId="47" borderId="30" xfId="42" applyNumberFormat="1" applyFont="1" applyFill="1" applyBorder="1" applyAlignment="1" applyProtection="1">
      <alignment/>
      <protection locked="0"/>
    </xf>
    <xf numFmtId="49" fontId="9" fillId="47" borderId="51" xfId="0" applyNumberFormat="1" applyFont="1" applyFill="1" applyBorder="1" applyAlignment="1">
      <alignment horizontal="left"/>
    </xf>
    <xf numFmtId="0" fontId="11" fillId="47" borderId="23" xfId="0" applyFont="1" applyFill="1" applyBorder="1" applyAlignment="1">
      <alignment horizontal="left"/>
    </xf>
    <xf numFmtId="0" fontId="10" fillId="52" borderId="41" xfId="0" applyFont="1" applyFill="1" applyBorder="1" applyAlignment="1">
      <alignment horizontal="left"/>
    </xf>
    <xf numFmtId="10" fontId="1" fillId="52" borderId="29" xfId="42" applyNumberFormat="1" applyFont="1" applyFill="1" applyBorder="1" applyAlignment="1" applyProtection="1">
      <alignment/>
      <protection locked="0"/>
    </xf>
    <xf numFmtId="0" fontId="0" fillId="51" borderId="41" xfId="0" applyFont="1" applyFill="1" applyBorder="1" applyAlignment="1">
      <alignment horizontal="left"/>
    </xf>
    <xf numFmtId="10" fontId="1" fillId="51" borderId="29" xfId="42" applyNumberFormat="1" applyFont="1" applyFill="1" applyBorder="1" applyAlignment="1" applyProtection="1">
      <alignment/>
      <protection locked="0"/>
    </xf>
    <xf numFmtId="49" fontId="4" fillId="47" borderId="21" xfId="0" applyNumberFormat="1" applyFont="1" applyFill="1" applyBorder="1" applyAlignment="1">
      <alignment horizontal="left"/>
    </xf>
    <xf numFmtId="0" fontId="11" fillId="47" borderId="22" xfId="0" applyFont="1" applyFill="1" applyBorder="1" applyAlignment="1">
      <alignment/>
    </xf>
    <xf numFmtId="4" fontId="11" fillId="47" borderId="22" xfId="42" applyNumberFormat="1" applyFont="1" applyFill="1" applyBorder="1" applyAlignment="1" applyProtection="1">
      <alignment horizontal="right"/>
      <protection locked="0"/>
    </xf>
    <xf numFmtId="4" fontId="9" fillId="47" borderId="22" xfId="42" applyNumberFormat="1" applyFont="1" applyFill="1" applyBorder="1" applyAlignment="1" applyProtection="1">
      <alignment horizontal="right"/>
      <protection locked="0"/>
    </xf>
    <xf numFmtId="0" fontId="9" fillId="47" borderId="22" xfId="0" applyFont="1" applyFill="1" applyBorder="1" applyAlignment="1">
      <alignment/>
    </xf>
    <xf numFmtId="49" fontId="9" fillId="47" borderId="21" xfId="0" applyNumberFormat="1" applyFont="1" applyFill="1" applyBorder="1" applyAlignment="1">
      <alignment horizontal="left"/>
    </xf>
    <xf numFmtId="0" fontId="0" fillId="51" borderId="19" xfId="0" applyFont="1" applyFill="1" applyBorder="1" applyAlignment="1">
      <alignment horizontal="left"/>
    </xf>
    <xf numFmtId="4" fontId="10" fillId="51" borderId="19" xfId="0" applyNumberFormat="1" applyFont="1" applyFill="1" applyBorder="1" applyAlignment="1">
      <alignment horizontal="right"/>
    </xf>
    <xf numFmtId="4" fontId="9" fillId="47" borderId="41" xfId="42" applyNumberFormat="1" applyFont="1" applyFill="1" applyBorder="1" applyAlignment="1" applyProtection="1">
      <alignment horizontal="right"/>
      <protection/>
    </xf>
    <xf numFmtId="4" fontId="11" fillId="47" borderId="0" xfId="0" applyNumberFormat="1" applyFont="1" applyFill="1" applyBorder="1" applyAlignment="1">
      <alignment/>
    </xf>
    <xf numFmtId="49" fontId="11" fillId="0" borderId="25" xfId="0" applyNumberFormat="1" applyFont="1" applyBorder="1" applyAlignment="1">
      <alignment horizontal="left"/>
    </xf>
    <xf numFmtId="49" fontId="11" fillId="47" borderId="96" xfId="0" applyNumberFormat="1" applyFont="1" applyFill="1" applyBorder="1" applyAlignment="1">
      <alignment horizontal="left"/>
    </xf>
    <xf numFmtId="4" fontId="4" fillId="47" borderId="97" xfId="0" applyNumberFormat="1" applyFont="1" applyFill="1" applyBorder="1" applyAlignment="1">
      <alignment/>
    </xf>
    <xf numFmtId="4" fontId="4" fillId="47" borderId="98" xfId="0" applyNumberFormat="1" applyFont="1" applyFill="1" applyBorder="1" applyAlignment="1">
      <alignment/>
    </xf>
    <xf numFmtId="4" fontId="4" fillId="47" borderId="96" xfId="0" applyNumberFormat="1" applyFont="1" applyFill="1" applyBorder="1" applyAlignment="1">
      <alignment/>
    </xf>
    <xf numFmtId="0" fontId="4" fillId="47" borderId="96" xfId="0" applyFont="1" applyFill="1" applyBorder="1" applyAlignment="1">
      <alignment/>
    </xf>
    <xf numFmtId="0" fontId="11" fillId="47" borderId="41" xfId="0" applyFont="1" applyFill="1" applyBorder="1" applyAlignment="1">
      <alignment horizontal="left"/>
    </xf>
    <xf numFmtId="4" fontId="11" fillId="47" borderId="99" xfId="0" applyNumberFormat="1" applyFont="1" applyFill="1" applyBorder="1" applyAlignment="1">
      <alignment/>
    </xf>
    <xf numFmtId="49" fontId="11" fillId="47" borderId="113" xfId="0" applyNumberFormat="1" applyFont="1" applyFill="1" applyBorder="1" applyAlignment="1">
      <alignment horizontal="left"/>
    </xf>
    <xf numFmtId="49" fontId="9" fillId="47" borderId="24" xfId="0" applyNumberFormat="1" applyFont="1" applyFill="1" applyBorder="1" applyAlignment="1">
      <alignment horizontal="left"/>
    </xf>
    <xf numFmtId="4" fontId="1" fillId="47" borderId="98" xfId="0" applyNumberFormat="1" applyFont="1" applyFill="1" applyBorder="1" applyAlignment="1">
      <alignment/>
    </xf>
    <xf numFmtId="4" fontId="1" fillId="47" borderId="96" xfId="0" applyNumberFormat="1" applyFont="1" applyFill="1" applyBorder="1" applyAlignment="1">
      <alignment/>
    </xf>
    <xf numFmtId="0" fontId="1" fillId="47" borderId="96" xfId="0" applyFont="1" applyFill="1" applyBorder="1" applyAlignment="1">
      <alignment/>
    </xf>
    <xf numFmtId="0" fontId="1" fillId="47" borderId="0" xfId="0" applyFont="1" applyFill="1" applyAlignment="1">
      <alignment/>
    </xf>
    <xf numFmtId="49" fontId="11" fillId="47" borderId="24" xfId="0" applyNumberFormat="1" applyFont="1" applyFill="1" applyBorder="1" applyAlignment="1">
      <alignment horizontal="left"/>
    </xf>
    <xf numFmtId="4" fontId="4" fillId="47" borderId="99" xfId="0" applyNumberFormat="1" applyFont="1" applyFill="1" applyBorder="1" applyAlignment="1">
      <alignment/>
    </xf>
    <xf numFmtId="0" fontId="1" fillId="47" borderId="41" xfId="0" applyFont="1" applyFill="1" applyBorder="1" applyAlignment="1">
      <alignment/>
    </xf>
    <xf numFmtId="4" fontId="7" fillId="47" borderId="19" xfId="42" applyNumberFormat="1" applyFont="1" applyFill="1" applyBorder="1" applyAlignment="1" applyProtection="1">
      <alignment/>
      <protection/>
    </xf>
    <xf numFmtId="4" fontId="1" fillId="47" borderId="19" xfId="0" applyNumberFormat="1" applyFont="1" applyFill="1" applyBorder="1" applyAlignment="1">
      <alignment/>
    </xf>
    <xf numFmtId="4" fontId="14" fillId="47" borderId="25" xfId="42" applyNumberFormat="1" applyFont="1" applyFill="1" applyBorder="1" applyAlignment="1" applyProtection="1">
      <alignment horizontal="right"/>
      <protection/>
    </xf>
    <xf numFmtId="4" fontId="9" fillId="47" borderId="96" xfId="42" applyNumberFormat="1" applyFont="1" applyFill="1" applyBorder="1" applyAlignment="1" applyProtection="1">
      <alignment horizontal="right"/>
      <protection/>
    </xf>
    <xf numFmtId="4" fontId="14" fillId="47" borderId="0" xfId="42" applyNumberFormat="1" applyFont="1" applyFill="1" applyBorder="1" applyAlignment="1" applyProtection="1">
      <alignment horizontal="right"/>
      <protection/>
    </xf>
    <xf numFmtId="4" fontId="9" fillId="47" borderId="59" xfId="42" applyNumberFormat="1" applyFont="1" applyFill="1" applyBorder="1" applyAlignment="1" applyProtection="1">
      <alignment horizontal="right"/>
      <protection/>
    </xf>
    <xf numFmtId="4" fontId="11" fillId="46" borderId="25" xfId="42" applyNumberFormat="1" applyFont="1" applyFill="1" applyBorder="1" applyAlignment="1" applyProtection="1">
      <alignment horizontal="right"/>
      <protection/>
    </xf>
    <xf numFmtId="4" fontId="11" fillId="46" borderId="59" xfId="42" applyNumberFormat="1" applyFont="1" applyFill="1" applyBorder="1" applyAlignment="1" applyProtection="1">
      <alignment horizontal="right"/>
      <protection/>
    </xf>
    <xf numFmtId="4" fontId="11" fillId="47" borderId="25" xfId="42" applyNumberFormat="1" applyFont="1" applyFill="1" applyBorder="1" applyAlignment="1" applyProtection="1">
      <alignment/>
      <protection locked="0"/>
    </xf>
    <xf numFmtId="49" fontId="1" fillId="46" borderId="55" xfId="0" applyNumberFormat="1" applyFont="1" applyFill="1" applyBorder="1" applyAlignment="1">
      <alignment horizontal="left"/>
    </xf>
    <xf numFmtId="0" fontId="1" fillId="46" borderId="96" xfId="0" applyFont="1" applyFill="1" applyBorder="1" applyAlignment="1">
      <alignment horizontal="left"/>
    </xf>
    <xf numFmtId="0" fontId="23" fillId="46" borderId="96" xfId="0" applyFont="1" applyFill="1" applyBorder="1" applyAlignment="1">
      <alignment horizontal="right"/>
    </xf>
    <xf numFmtId="4" fontId="11" fillId="46" borderId="59" xfId="42" applyNumberFormat="1" applyFont="1" applyFill="1" applyBorder="1" applyAlignment="1" applyProtection="1">
      <alignment/>
      <protection/>
    </xf>
    <xf numFmtId="4" fontId="11" fillId="46" borderId="27" xfId="42" applyNumberFormat="1" applyFont="1" applyFill="1" applyBorder="1" applyAlignment="1" applyProtection="1">
      <alignment/>
      <protection/>
    </xf>
    <xf numFmtId="10" fontId="11" fillId="46" borderId="94" xfId="42" applyNumberFormat="1" applyFont="1" applyFill="1" applyBorder="1" applyAlignment="1" applyProtection="1">
      <alignment/>
      <protection locked="0"/>
    </xf>
    <xf numFmtId="4" fontId="4" fillId="46" borderId="115" xfId="0" applyNumberFormat="1" applyFont="1" applyFill="1" applyBorder="1" applyAlignment="1">
      <alignment/>
    </xf>
    <xf numFmtId="4" fontId="4" fillId="46" borderId="96" xfId="42" applyNumberFormat="1" applyFont="1" applyFill="1" applyBorder="1" applyAlignment="1" applyProtection="1">
      <alignment/>
      <protection/>
    </xf>
    <xf numFmtId="4" fontId="1" fillId="46" borderId="98" xfId="0" applyNumberFormat="1" applyFont="1" applyFill="1" applyBorder="1" applyAlignment="1">
      <alignment/>
    </xf>
    <xf numFmtId="4" fontId="1" fillId="46" borderId="96" xfId="0" applyNumberFormat="1" applyFont="1" applyFill="1" applyBorder="1" applyAlignment="1">
      <alignment/>
    </xf>
    <xf numFmtId="0" fontId="1" fillId="46" borderId="96" xfId="0" applyFont="1" applyFill="1" applyBorder="1" applyAlignment="1">
      <alignment/>
    </xf>
    <xf numFmtId="0" fontId="1" fillId="46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 val="0"/>
        <color indexed="10"/>
      </font>
    </dxf>
    <dxf>
      <font>
        <b val="0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H1:H65536" totalsRowShown="0">
  <autoFilter ref="H1:H65536"/>
  <tableColumns count="1">
    <tableColumn id="1" name="Column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I1:I65536" totalsRowShown="0">
  <autoFilter ref="I1:I65536"/>
  <tableColumns count="1">
    <tableColumn id="1" name="Column1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0"/>
  <sheetViews>
    <sheetView showGridLines="0" zoomScaleSheetLayoutView="100" zoomScalePageLayoutView="0" workbookViewId="0" topLeftCell="A1">
      <pane ySplit="4" topLeftCell="A335" activePane="bottomLeft" state="frozen"/>
      <selection pane="topLeft" activeCell="A1" sqref="A1"/>
      <selection pane="bottomLeft" activeCell="D336" sqref="D336"/>
    </sheetView>
  </sheetViews>
  <sheetFormatPr defaultColWidth="9.140625" defaultRowHeight="12.75"/>
  <cols>
    <col min="1" max="1" width="5.57421875" style="953" customWidth="1"/>
    <col min="2" max="2" width="6.421875" style="954" customWidth="1"/>
    <col min="3" max="3" width="60.7109375" style="916" customWidth="1"/>
    <col min="4" max="4" width="20.140625" style="916" customWidth="1"/>
    <col min="5" max="5" width="0.42578125" style="955" hidden="1" customWidth="1"/>
    <col min="6" max="6" width="7.421875" style="952" hidden="1" customWidth="1"/>
    <col min="7" max="7" width="9.140625" style="916" hidden="1" customWidth="1"/>
    <col min="8" max="8" width="10.421875" style="916" hidden="1" customWidth="1"/>
    <col min="9" max="9" width="11.140625" style="916" hidden="1" customWidth="1"/>
    <col min="10" max="10" width="9.140625" style="916" hidden="1" customWidth="1"/>
    <col min="11" max="11" width="0.71875" style="916" hidden="1" customWidth="1"/>
    <col min="12" max="12" width="9.140625" style="916" customWidth="1"/>
    <col min="13" max="13" width="0.2890625" style="916" customWidth="1"/>
    <col min="14" max="16384" width="9.140625" style="916" customWidth="1"/>
  </cols>
  <sheetData>
    <row r="1" spans="1:9" s="915" customFormat="1" ht="2.25" customHeight="1">
      <c r="A1" s="2"/>
      <c r="B1" s="3"/>
      <c r="D1" s="4"/>
      <c r="E1" s="5"/>
      <c r="F1" s="6"/>
      <c r="H1" s="915" t="s">
        <v>1329</v>
      </c>
      <c r="I1" s="915" t="s">
        <v>1329</v>
      </c>
    </row>
    <row r="2" spans="1:9" ht="18.75" customHeight="1" hidden="1">
      <c r="A2" s="1179" t="s">
        <v>1042</v>
      </c>
      <c r="B2" s="1179"/>
      <c r="C2" s="1179"/>
      <c r="D2" s="7"/>
      <c r="E2" s="8"/>
      <c r="F2" s="6"/>
      <c r="H2" s="915"/>
      <c r="I2" s="915"/>
    </row>
    <row r="3" spans="1:9" ht="2.25" customHeight="1" thickBot="1">
      <c r="A3" s="9"/>
      <c r="B3" s="10"/>
      <c r="C3" s="10"/>
      <c r="D3" s="7"/>
      <c r="E3" s="8"/>
      <c r="F3" s="6"/>
      <c r="I3" s="915"/>
    </row>
    <row r="4" spans="1:6" ht="14.25" customHeight="1" thickTop="1">
      <c r="A4" s="11" t="s">
        <v>1043</v>
      </c>
      <c r="B4" s="12" t="s">
        <v>1044</v>
      </c>
      <c r="C4" s="13" t="s">
        <v>1045</v>
      </c>
      <c r="D4" s="14" t="s">
        <v>1046</v>
      </c>
      <c r="E4" s="15" t="s">
        <v>1047</v>
      </c>
      <c r="F4" s="917" t="s">
        <v>1048</v>
      </c>
    </row>
    <row r="5" spans="1:6" ht="1.5" customHeight="1" thickBot="1">
      <c r="A5" s="17"/>
      <c r="B5" s="18"/>
      <c r="C5" s="18"/>
      <c r="D5" s="19"/>
      <c r="E5" s="20"/>
      <c r="F5" s="21"/>
    </row>
    <row r="6" spans="1:8" ht="17.25" thickBot="1" thickTop="1">
      <c r="A6" s="22" t="s">
        <v>1049</v>
      </c>
      <c r="B6" s="23"/>
      <c r="C6" s="24"/>
      <c r="D6" s="24"/>
      <c r="E6" s="25"/>
      <c r="F6" s="26"/>
      <c r="H6" s="1089"/>
    </row>
    <row r="7" spans="1:8" ht="13.5" customHeight="1">
      <c r="A7" s="1180" t="s">
        <v>1050</v>
      </c>
      <c r="B7" s="1180"/>
      <c r="C7" s="1180"/>
      <c r="D7" s="918"/>
      <c r="E7" s="919"/>
      <c r="F7" s="27"/>
      <c r="H7" s="1089"/>
    </row>
    <row r="8" spans="1:9" s="33" customFormat="1" ht="12.75">
      <c r="A8" s="28"/>
      <c r="B8" s="29">
        <v>71</v>
      </c>
      <c r="C8" s="30" t="s">
        <v>1051</v>
      </c>
      <c r="D8" s="31">
        <f>D9+D108+D110+D127+D148</f>
        <v>249289738</v>
      </c>
      <c r="E8" s="31">
        <f>E9+E108+E110+E127+E148</f>
        <v>102900203.75</v>
      </c>
      <c r="F8" s="32">
        <f>E8/D8</f>
        <v>0.412773524395938</v>
      </c>
      <c r="H8" s="1089"/>
      <c r="I8" s="916"/>
    </row>
    <row r="9" spans="1:9" s="38" customFormat="1" ht="12.75">
      <c r="A9" s="34">
        <v>1</v>
      </c>
      <c r="B9" s="35">
        <v>711</v>
      </c>
      <c r="C9" s="36" t="s">
        <v>1052</v>
      </c>
      <c r="D9" s="37">
        <f>D10</f>
        <v>191900000</v>
      </c>
      <c r="E9" s="37">
        <f>E10</f>
        <v>82960398.13</v>
      </c>
      <c r="F9" s="32">
        <f>E9/D9</f>
        <v>0.432310568681605</v>
      </c>
      <c r="H9" s="951"/>
      <c r="I9" s="916"/>
    </row>
    <row r="10" spans="1:9" s="44" customFormat="1" ht="12">
      <c r="A10" s="39" t="s">
        <v>1053</v>
      </c>
      <c r="B10" s="40">
        <v>7111</v>
      </c>
      <c r="C10" s="41" t="s">
        <v>1054</v>
      </c>
      <c r="D10" s="42">
        <f>D11+D13+D17+D25+D105</f>
        <v>191900000</v>
      </c>
      <c r="E10" s="42">
        <f>E11+E13+E17+E23+E25+E105</f>
        <v>82960398.13</v>
      </c>
      <c r="F10" s="43">
        <f>E10/D10</f>
        <v>0.432310568681605</v>
      </c>
      <c r="H10" s="1090"/>
      <c r="I10" s="33"/>
    </row>
    <row r="11" spans="1:9" s="50" customFormat="1" ht="11.25">
      <c r="A11" s="45" t="s">
        <v>1055</v>
      </c>
      <c r="B11" s="46">
        <v>71111</v>
      </c>
      <c r="C11" s="47" t="s">
        <v>1056</v>
      </c>
      <c r="D11" s="1104">
        <v>149000000</v>
      </c>
      <c r="E11" s="49">
        <f>E12</f>
        <v>64857525.75</v>
      </c>
      <c r="F11" s="43">
        <f>E11/D11</f>
        <v>0.4352854077181208</v>
      </c>
      <c r="H11" s="1091"/>
      <c r="I11" s="38"/>
    </row>
    <row r="12" spans="1:9" s="56" customFormat="1" ht="11.25" hidden="1">
      <c r="A12" s="51" t="s">
        <v>1057</v>
      </c>
      <c r="B12" s="52">
        <v>711111</v>
      </c>
      <c r="C12" s="53" t="s">
        <v>1056</v>
      </c>
      <c r="D12" s="54"/>
      <c r="E12" s="55">
        <v>64857525.75</v>
      </c>
      <c r="F12" s="43"/>
      <c r="H12" s="1092"/>
      <c r="I12" s="44"/>
    </row>
    <row r="13" spans="1:8" s="50" customFormat="1" ht="11.25">
      <c r="A13" s="45" t="s">
        <v>1058</v>
      </c>
      <c r="B13" s="46">
        <v>71112</v>
      </c>
      <c r="C13" s="47" t="s">
        <v>1059</v>
      </c>
      <c r="D13" s="48">
        <v>21000000</v>
      </c>
      <c r="E13" s="49">
        <f>SUM(E14:E16)</f>
        <v>8186622.07</v>
      </c>
      <c r="F13" s="43">
        <f>E13/D13</f>
        <v>0.3898391461904762</v>
      </c>
      <c r="H13" s="1093"/>
    </row>
    <row r="14" spans="1:9" s="58" customFormat="1" ht="11.25" hidden="1">
      <c r="A14" s="45" t="s">
        <v>1060</v>
      </c>
      <c r="B14" s="46">
        <v>711121</v>
      </c>
      <c r="C14" s="57" t="s">
        <v>1061</v>
      </c>
      <c r="D14" s="54"/>
      <c r="E14" s="55">
        <v>2020615.14</v>
      </c>
      <c r="F14" s="43"/>
      <c r="H14" s="1092"/>
      <c r="I14" s="56"/>
    </row>
    <row r="15" spans="1:9" s="58" customFormat="1" ht="11.25" hidden="1">
      <c r="A15" s="45" t="s">
        <v>1062</v>
      </c>
      <c r="B15" s="46">
        <v>711122</v>
      </c>
      <c r="C15" s="57" t="s">
        <v>1063</v>
      </c>
      <c r="D15" s="54"/>
      <c r="E15" s="55">
        <v>2386974.91</v>
      </c>
      <c r="F15" s="43"/>
      <c r="H15" s="1094"/>
      <c r="I15" s="50"/>
    </row>
    <row r="16" spans="1:8" s="58" customFormat="1" ht="11.25" hidden="1">
      <c r="A16" s="45" t="s">
        <v>1064</v>
      </c>
      <c r="B16" s="46">
        <v>711123</v>
      </c>
      <c r="C16" s="57" t="s">
        <v>1065</v>
      </c>
      <c r="D16" s="54"/>
      <c r="E16" s="55">
        <v>3779032.02</v>
      </c>
      <c r="F16" s="43"/>
      <c r="H16" s="1094"/>
    </row>
    <row r="17" spans="1:9" s="50" customFormat="1" ht="11.25">
      <c r="A17" s="45" t="s">
        <v>1066</v>
      </c>
      <c r="B17" s="46">
        <v>71114</v>
      </c>
      <c r="C17" s="47" t="s">
        <v>1067</v>
      </c>
      <c r="D17" s="1104">
        <v>1000000</v>
      </c>
      <c r="E17" s="49">
        <f>SUM(E18:E22)</f>
        <v>649162.2</v>
      </c>
      <c r="F17" s="43">
        <f>E17/D17</f>
        <v>0.6491621999999999</v>
      </c>
      <c r="H17" s="1094"/>
      <c r="I17" s="58"/>
    </row>
    <row r="18" spans="1:9" s="44" customFormat="1" ht="11.25" hidden="1">
      <c r="A18" s="45" t="s">
        <v>1068</v>
      </c>
      <c r="B18" s="46">
        <v>711143</v>
      </c>
      <c r="C18" s="57" t="s">
        <v>1069</v>
      </c>
      <c r="D18" s="54"/>
      <c r="E18" s="55">
        <v>312020.41</v>
      </c>
      <c r="F18" s="43"/>
      <c r="H18" s="1092"/>
      <c r="I18" s="58"/>
    </row>
    <row r="19" spans="1:9" s="44" customFormat="1" ht="11.25" hidden="1">
      <c r="A19" s="45" t="s">
        <v>1070</v>
      </c>
      <c r="B19" s="46">
        <v>711145</v>
      </c>
      <c r="C19" s="57" t="s">
        <v>1071</v>
      </c>
      <c r="D19" s="54"/>
      <c r="E19" s="55">
        <v>132442.43</v>
      </c>
      <c r="F19" s="43"/>
      <c r="H19" s="1091"/>
      <c r="I19" s="50"/>
    </row>
    <row r="20" spans="1:8" s="44" customFormat="1" ht="11.25" hidden="1">
      <c r="A20" s="45" t="s">
        <v>1072</v>
      </c>
      <c r="B20" s="46">
        <v>711146</v>
      </c>
      <c r="C20" s="57" t="s">
        <v>1073</v>
      </c>
      <c r="D20" s="54"/>
      <c r="E20" s="55">
        <v>0</v>
      </c>
      <c r="F20" s="43"/>
      <c r="H20" s="1091"/>
    </row>
    <row r="21" spans="1:8" s="44" customFormat="1" ht="11.25" hidden="1">
      <c r="A21" s="45" t="s">
        <v>1074</v>
      </c>
      <c r="B21" s="46">
        <v>711147</v>
      </c>
      <c r="C21" s="57" t="s">
        <v>1075</v>
      </c>
      <c r="D21" s="54"/>
      <c r="E21" s="55">
        <v>204699.36</v>
      </c>
      <c r="F21" s="43"/>
      <c r="H21" s="1091"/>
    </row>
    <row r="22" spans="1:8" s="44" customFormat="1" ht="11.25" hidden="1">
      <c r="A22" s="45" t="s">
        <v>1076</v>
      </c>
      <c r="B22" s="46">
        <v>711148</v>
      </c>
      <c r="C22" s="57" t="s">
        <v>1077</v>
      </c>
      <c r="D22" s="54"/>
      <c r="E22" s="55">
        <v>0</v>
      </c>
      <c r="F22" s="43"/>
      <c r="H22" s="1091"/>
    </row>
    <row r="23" spans="1:8" s="44" customFormat="1" ht="11.25">
      <c r="A23" s="920"/>
      <c r="B23" s="46">
        <v>71116</v>
      </c>
      <c r="C23" s="47" t="s">
        <v>1078</v>
      </c>
      <c r="D23" s="48"/>
      <c r="E23" s="49">
        <f>E24</f>
        <v>6914</v>
      </c>
      <c r="F23" s="43"/>
      <c r="H23" s="1091"/>
    </row>
    <row r="24" spans="1:8" s="44" customFormat="1" ht="11.25" hidden="1">
      <c r="A24" s="920"/>
      <c r="B24" s="46">
        <v>711161</v>
      </c>
      <c r="C24" s="57" t="s">
        <v>1078</v>
      </c>
      <c r="D24" s="54"/>
      <c r="E24" s="55">
        <v>6914</v>
      </c>
      <c r="F24" s="43"/>
      <c r="H24" s="1091"/>
    </row>
    <row r="25" spans="1:9" s="50" customFormat="1" ht="11.25">
      <c r="A25" s="45" t="s">
        <v>1079</v>
      </c>
      <c r="B25" s="46">
        <v>71118</v>
      </c>
      <c r="C25" s="47" t="s">
        <v>1080</v>
      </c>
      <c r="D25" s="48">
        <v>8900000</v>
      </c>
      <c r="E25" s="49">
        <f>SUM(E26:E28)</f>
        <v>5078534.9799999995</v>
      </c>
      <c r="F25" s="43">
        <f>E25/D25</f>
        <v>0.5706219078651685</v>
      </c>
      <c r="H25" s="1091"/>
      <c r="I25" s="44"/>
    </row>
    <row r="26" spans="1:9" s="58" customFormat="1" ht="11.25" hidden="1">
      <c r="A26" s="45" t="s">
        <v>1081</v>
      </c>
      <c r="B26" s="46">
        <v>711181</v>
      </c>
      <c r="C26" s="57" t="s">
        <v>1082</v>
      </c>
      <c r="D26" s="54"/>
      <c r="E26" s="55">
        <f>E31+E36+E39+E44+E48+E51+E59+E63+E66+E71+E75+E80+E88+E93+E102+E55+E98</f>
        <v>4444512.34</v>
      </c>
      <c r="F26" s="43"/>
      <c r="H26" s="1092"/>
      <c r="I26" s="44"/>
    </row>
    <row r="27" spans="1:9" s="58" customFormat="1" ht="11.25" hidden="1">
      <c r="A27" s="45" t="s">
        <v>1083</v>
      </c>
      <c r="B27" s="46">
        <v>711183</v>
      </c>
      <c r="C27" s="57" t="s">
        <v>1084</v>
      </c>
      <c r="D27" s="54"/>
      <c r="E27" s="55">
        <f>E32+E37+E40+E45+E49+E52+E60+E64+E67+E72+E76+E81+E89+E94+E103+E56+E99</f>
        <v>439571.89</v>
      </c>
      <c r="F27" s="43"/>
      <c r="H27" s="1094"/>
      <c r="I27" s="50"/>
    </row>
    <row r="28" spans="1:8" s="58" customFormat="1" ht="11.25" hidden="1">
      <c r="A28" s="45" t="s">
        <v>1085</v>
      </c>
      <c r="B28" s="46">
        <v>711184</v>
      </c>
      <c r="C28" s="57" t="s">
        <v>1086</v>
      </c>
      <c r="D28" s="54"/>
      <c r="E28" s="55">
        <f>E33+E41+E46+E53+E68+E77+E82+E90+E95+E57+E104+E73+E61+E100</f>
        <v>194450.75</v>
      </c>
      <c r="F28" s="43"/>
      <c r="H28" s="1094"/>
    </row>
    <row r="29" spans="1:8" s="58" customFormat="1" ht="11.25" hidden="1">
      <c r="A29" s="45" t="s">
        <v>1087</v>
      </c>
      <c r="B29" s="46">
        <v>711185</v>
      </c>
      <c r="C29" s="57" t="s">
        <v>1088</v>
      </c>
      <c r="D29" s="54"/>
      <c r="E29" s="55"/>
      <c r="F29" s="43"/>
      <c r="H29" s="1094"/>
    </row>
    <row r="30" spans="1:9" s="50" customFormat="1" ht="11.25" hidden="1">
      <c r="A30" s="45"/>
      <c r="B30" s="46">
        <v>71118</v>
      </c>
      <c r="C30" s="47" t="s">
        <v>1089</v>
      </c>
      <c r="D30" s="48"/>
      <c r="E30" s="49">
        <f>E31+E32+E33</f>
        <v>41660</v>
      </c>
      <c r="F30" s="43"/>
      <c r="H30" s="1094"/>
      <c r="I30" s="58"/>
    </row>
    <row r="31" spans="1:8" s="58" customFormat="1" ht="11.25" hidden="1">
      <c r="A31" s="45"/>
      <c r="B31" s="46">
        <v>711181</v>
      </c>
      <c r="C31" s="57" t="s">
        <v>1082</v>
      </c>
      <c r="D31" s="54"/>
      <c r="E31" s="55">
        <v>1720</v>
      </c>
      <c r="F31" s="43"/>
      <c r="H31" s="1092"/>
    </row>
    <row r="32" spans="1:9" s="58" customFormat="1" ht="11.25" hidden="1">
      <c r="A32" s="45"/>
      <c r="B32" s="46">
        <v>711183</v>
      </c>
      <c r="C32" s="57" t="s">
        <v>1084</v>
      </c>
      <c r="D32" s="54"/>
      <c r="E32" s="55">
        <v>7040</v>
      </c>
      <c r="F32" s="43"/>
      <c r="H32" s="1094"/>
      <c r="I32" s="50"/>
    </row>
    <row r="33" spans="1:8" s="58" customFormat="1" ht="11.25" hidden="1">
      <c r="A33" s="45"/>
      <c r="B33" s="46">
        <v>711184</v>
      </c>
      <c r="C33" s="57" t="s">
        <v>1086</v>
      </c>
      <c r="D33" s="54"/>
      <c r="E33" s="55">
        <v>32900</v>
      </c>
      <c r="F33" s="43"/>
      <c r="H33" s="1094"/>
    </row>
    <row r="34" spans="1:8" s="58" customFormat="1" ht="11.25" hidden="1">
      <c r="A34" s="45"/>
      <c r="B34" s="46">
        <v>711185</v>
      </c>
      <c r="C34" s="57" t="s">
        <v>1088</v>
      </c>
      <c r="D34" s="54"/>
      <c r="E34" s="55"/>
      <c r="F34" s="43"/>
      <c r="H34" s="1094"/>
    </row>
    <row r="35" spans="1:8" s="58" customFormat="1" ht="11.25" hidden="1">
      <c r="A35" s="45"/>
      <c r="B35" s="46">
        <v>71118</v>
      </c>
      <c r="C35" s="47" t="s">
        <v>1090</v>
      </c>
      <c r="D35" s="54"/>
      <c r="E35" s="49">
        <f>SUM(E36:E37)</f>
        <v>16970.83</v>
      </c>
      <c r="F35" s="43"/>
      <c r="H35" s="1094"/>
    </row>
    <row r="36" spans="1:8" s="58" customFormat="1" ht="11.25" hidden="1">
      <c r="A36" s="45"/>
      <c r="B36" s="46">
        <v>711181</v>
      </c>
      <c r="C36" s="57" t="s">
        <v>1082</v>
      </c>
      <c r="D36" s="54"/>
      <c r="E36" s="55">
        <v>0</v>
      </c>
      <c r="F36" s="43"/>
      <c r="H36" s="1094"/>
    </row>
    <row r="37" spans="1:8" s="58" customFormat="1" ht="11.25" hidden="1">
      <c r="A37" s="45"/>
      <c r="B37" s="46">
        <v>711183</v>
      </c>
      <c r="C37" s="57" t="s">
        <v>1084</v>
      </c>
      <c r="D37" s="54"/>
      <c r="E37" s="55">
        <v>16970.83</v>
      </c>
      <c r="F37" s="43"/>
      <c r="H37" s="1094"/>
    </row>
    <row r="38" spans="1:9" s="50" customFormat="1" ht="11.25" hidden="1">
      <c r="A38" s="45"/>
      <c r="B38" s="46">
        <v>71118</v>
      </c>
      <c r="C38" s="47" t="s">
        <v>1091</v>
      </c>
      <c r="D38" s="48"/>
      <c r="E38" s="49">
        <f>SUM(E39:E42)</f>
        <v>225343.89</v>
      </c>
      <c r="F38" s="43"/>
      <c r="H38" s="1094"/>
      <c r="I38" s="58"/>
    </row>
    <row r="39" spans="1:8" s="58" customFormat="1" ht="11.25" hidden="1">
      <c r="A39" s="45"/>
      <c r="B39" s="46">
        <v>711181</v>
      </c>
      <c r="C39" s="57" t="s">
        <v>1082</v>
      </c>
      <c r="D39" s="54"/>
      <c r="E39" s="55">
        <v>206781.89</v>
      </c>
      <c r="F39" s="43"/>
      <c r="H39" s="1092"/>
    </row>
    <row r="40" spans="1:9" s="58" customFormat="1" ht="11.25" hidden="1">
      <c r="A40" s="45"/>
      <c r="B40" s="46">
        <v>711183</v>
      </c>
      <c r="C40" s="57" t="s">
        <v>1084</v>
      </c>
      <c r="D40" s="54"/>
      <c r="E40" s="55">
        <v>18364</v>
      </c>
      <c r="F40" s="43"/>
      <c r="H40" s="1094"/>
      <c r="I40" s="50"/>
    </row>
    <row r="41" spans="1:8" s="58" customFormat="1" ht="11.25" hidden="1">
      <c r="A41" s="45"/>
      <c r="B41" s="46">
        <v>711184</v>
      </c>
      <c r="C41" s="57" t="s">
        <v>1086</v>
      </c>
      <c r="D41" s="54"/>
      <c r="E41" s="55">
        <v>198</v>
      </c>
      <c r="F41" s="43"/>
      <c r="H41" s="1094"/>
    </row>
    <row r="42" spans="1:8" s="58" customFormat="1" ht="11.25" hidden="1">
      <c r="A42" s="45"/>
      <c r="B42" s="46">
        <v>711185</v>
      </c>
      <c r="C42" s="57" t="s">
        <v>1088</v>
      </c>
      <c r="D42" s="54"/>
      <c r="E42" s="55"/>
      <c r="F42" s="43"/>
      <c r="H42" s="1094"/>
    </row>
    <row r="43" spans="1:8" s="58" customFormat="1" ht="11.25" hidden="1">
      <c r="A43" s="45"/>
      <c r="B43" s="46">
        <v>71118</v>
      </c>
      <c r="C43" s="47" t="s">
        <v>1092</v>
      </c>
      <c r="D43" s="54"/>
      <c r="E43" s="49">
        <f>SUM(E44:E46)</f>
        <v>268023.38</v>
      </c>
      <c r="F43" s="43"/>
      <c r="H43" s="1094"/>
    </row>
    <row r="44" spans="1:8" s="58" customFormat="1" ht="11.25" hidden="1">
      <c r="A44" s="45"/>
      <c r="B44" s="46">
        <v>711181</v>
      </c>
      <c r="C44" s="57" t="s">
        <v>1082</v>
      </c>
      <c r="D44" s="54"/>
      <c r="E44" s="55">
        <v>214118.5</v>
      </c>
      <c r="F44" s="43"/>
      <c r="H44" s="1094"/>
    </row>
    <row r="45" spans="1:8" s="58" customFormat="1" ht="11.25" hidden="1">
      <c r="A45" s="45"/>
      <c r="B45" s="46">
        <v>711183</v>
      </c>
      <c r="C45" s="57" t="s">
        <v>1084</v>
      </c>
      <c r="D45" s="54"/>
      <c r="E45" s="55">
        <v>44016.56</v>
      </c>
      <c r="F45" s="43"/>
      <c r="H45" s="1094"/>
    </row>
    <row r="46" spans="1:8" s="58" customFormat="1" ht="11.25" hidden="1">
      <c r="A46" s="45"/>
      <c r="B46" s="46">
        <v>711184</v>
      </c>
      <c r="C46" s="57" t="s">
        <v>1086</v>
      </c>
      <c r="D46" s="54"/>
      <c r="E46" s="55">
        <v>9888.32</v>
      </c>
      <c r="F46" s="43"/>
      <c r="H46" s="1094"/>
    </row>
    <row r="47" spans="1:8" s="58" customFormat="1" ht="11.25" hidden="1">
      <c r="A47" s="45"/>
      <c r="B47" s="46">
        <v>71118</v>
      </c>
      <c r="C47" s="47" t="s">
        <v>1093</v>
      </c>
      <c r="D47" s="54"/>
      <c r="E47" s="49">
        <f>SUM(E48:E49)</f>
        <v>34787.24</v>
      </c>
      <c r="F47" s="43"/>
      <c r="H47" s="1094"/>
    </row>
    <row r="48" spans="1:8" s="58" customFormat="1" ht="11.25" hidden="1">
      <c r="A48" s="45"/>
      <c r="B48" s="46">
        <v>711181</v>
      </c>
      <c r="C48" s="57" t="s">
        <v>1082</v>
      </c>
      <c r="D48" s="54"/>
      <c r="E48" s="55">
        <v>21862.01</v>
      </c>
      <c r="F48" s="43"/>
      <c r="H48" s="1094"/>
    </row>
    <row r="49" spans="1:8" s="58" customFormat="1" ht="11.25" hidden="1">
      <c r="A49" s="45"/>
      <c r="B49" s="46">
        <v>711183</v>
      </c>
      <c r="C49" s="57" t="s">
        <v>1084</v>
      </c>
      <c r="D49" s="54"/>
      <c r="E49" s="55">
        <v>12925.23</v>
      </c>
      <c r="F49" s="43"/>
      <c r="H49" s="1094"/>
    </row>
    <row r="50" spans="1:8" s="58" customFormat="1" ht="11.25" hidden="1">
      <c r="A50" s="45"/>
      <c r="B50" s="46">
        <v>71118</v>
      </c>
      <c r="C50" s="47" t="s">
        <v>1094</v>
      </c>
      <c r="D50" s="54"/>
      <c r="E50" s="49">
        <f>SUM(E51:E53)</f>
        <v>1657619.54</v>
      </c>
      <c r="F50" s="43"/>
      <c r="H50" s="1094"/>
    </row>
    <row r="51" spans="1:8" s="58" customFormat="1" ht="11.25" hidden="1">
      <c r="A51" s="45"/>
      <c r="B51" s="46">
        <v>711181</v>
      </c>
      <c r="C51" s="57" t="s">
        <v>1082</v>
      </c>
      <c r="D51" s="54"/>
      <c r="E51" s="55">
        <v>1615979.8</v>
      </c>
      <c r="F51" s="43"/>
      <c r="H51" s="1094"/>
    </row>
    <row r="52" spans="1:8" s="58" customFormat="1" ht="11.25" hidden="1">
      <c r="A52" s="45"/>
      <c r="B52" s="46">
        <v>711183</v>
      </c>
      <c r="C52" s="57" t="s">
        <v>1084</v>
      </c>
      <c r="D52" s="54"/>
      <c r="E52" s="55">
        <v>7957.67</v>
      </c>
      <c r="F52" s="43"/>
      <c r="H52" s="1094"/>
    </row>
    <row r="53" spans="1:8" s="58" customFormat="1" ht="11.25" hidden="1">
      <c r="A53" s="45"/>
      <c r="B53" s="46">
        <v>711184</v>
      </c>
      <c r="C53" s="57" t="s">
        <v>1086</v>
      </c>
      <c r="D53" s="54"/>
      <c r="E53" s="55">
        <v>33682.07</v>
      </c>
      <c r="F53" s="43"/>
      <c r="H53" s="1094"/>
    </row>
    <row r="54" spans="1:8" s="58" customFormat="1" ht="11.25" hidden="1">
      <c r="A54" s="45"/>
      <c r="B54" s="46">
        <v>71118</v>
      </c>
      <c r="C54" s="47" t="s">
        <v>322</v>
      </c>
      <c r="D54" s="54"/>
      <c r="E54" s="55">
        <f>E55+E56+E57</f>
        <v>83473.68</v>
      </c>
      <c r="F54" s="43"/>
      <c r="H54" s="1094"/>
    </row>
    <row r="55" spans="1:8" s="58" customFormat="1" ht="11.25" hidden="1">
      <c r="A55" s="45"/>
      <c r="B55" s="46">
        <v>711181</v>
      </c>
      <c r="C55" s="57" t="s">
        <v>1082</v>
      </c>
      <c r="D55" s="54"/>
      <c r="E55" s="55">
        <v>63213.31</v>
      </c>
      <c r="F55" s="43"/>
      <c r="H55" s="1094"/>
    </row>
    <row r="56" spans="1:8" s="58" customFormat="1" ht="11.25" hidden="1">
      <c r="A56" s="45"/>
      <c r="B56" s="46">
        <v>711183</v>
      </c>
      <c r="C56" s="57" t="s">
        <v>1084</v>
      </c>
      <c r="D56" s="54"/>
      <c r="E56" s="55">
        <v>20260.37</v>
      </c>
      <c r="F56" s="43"/>
      <c r="H56" s="1094"/>
    </row>
    <row r="57" spans="1:8" s="58" customFormat="1" ht="11.25" hidden="1">
      <c r="A57" s="45"/>
      <c r="B57" s="46">
        <v>711184</v>
      </c>
      <c r="C57" s="57" t="s">
        <v>1086</v>
      </c>
      <c r="D57" s="54"/>
      <c r="E57" s="55">
        <v>0</v>
      </c>
      <c r="F57" s="43"/>
      <c r="H57" s="1094"/>
    </row>
    <row r="58" spans="1:8" s="58" customFormat="1" ht="11.25" hidden="1">
      <c r="A58" s="45"/>
      <c r="B58" s="46">
        <v>71118</v>
      </c>
      <c r="C58" s="47" t="s">
        <v>1095</v>
      </c>
      <c r="D58" s="54"/>
      <c r="E58" s="49">
        <f>SUM(E59:E61)</f>
        <v>176162.62</v>
      </c>
      <c r="F58" s="43"/>
      <c r="H58" s="1094"/>
    </row>
    <row r="59" spans="1:8" s="58" customFormat="1" ht="11.25" hidden="1">
      <c r="A59" s="45"/>
      <c r="B59" s="46">
        <v>711181</v>
      </c>
      <c r="C59" s="57" t="s">
        <v>1082</v>
      </c>
      <c r="D59" s="54"/>
      <c r="E59" s="55">
        <v>93143.63</v>
      </c>
      <c r="F59" s="43"/>
      <c r="H59" s="1094"/>
    </row>
    <row r="60" spans="1:8" s="58" customFormat="1" ht="11.25" hidden="1">
      <c r="A60" s="45"/>
      <c r="B60" s="46">
        <v>711183</v>
      </c>
      <c r="C60" s="57" t="s">
        <v>1084</v>
      </c>
      <c r="D60" s="54"/>
      <c r="E60" s="55">
        <v>75548.99</v>
      </c>
      <c r="F60" s="43"/>
      <c r="H60" s="1094"/>
    </row>
    <row r="61" spans="1:8" s="58" customFormat="1" ht="11.25" hidden="1">
      <c r="A61" s="45"/>
      <c r="B61" s="46">
        <v>711184</v>
      </c>
      <c r="C61" s="57" t="s">
        <v>1086</v>
      </c>
      <c r="D61" s="54"/>
      <c r="E61" s="55">
        <v>7470</v>
      </c>
      <c r="F61" s="43"/>
      <c r="H61" s="1094"/>
    </row>
    <row r="62" spans="1:8" s="58" customFormat="1" ht="11.25" hidden="1">
      <c r="A62" s="45"/>
      <c r="B62" s="46">
        <v>71118</v>
      </c>
      <c r="C62" s="47" t="s">
        <v>1096</v>
      </c>
      <c r="D62" s="54"/>
      <c r="E62" s="49">
        <f>SUM(E63:E64)</f>
        <v>0</v>
      </c>
      <c r="F62" s="43"/>
      <c r="H62" s="1094"/>
    </row>
    <row r="63" spans="1:8" s="58" customFormat="1" ht="11.25" hidden="1">
      <c r="A63" s="45"/>
      <c r="B63" s="46">
        <v>711181</v>
      </c>
      <c r="C63" s="57" t="s">
        <v>1082</v>
      </c>
      <c r="D63" s="54"/>
      <c r="E63" s="55">
        <v>0</v>
      </c>
      <c r="F63" s="43"/>
      <c r="H63" s="1094"/>
    </row>
    <row r="64" spans="1:8" s="58" customFormat="1" ht="11.25" hidden="1">
      <c r="A64" s="45"/>
      <c r="B64" s="46">
        <v>711183</v>
      </c>
      <c r="C64" s="57" t="s">
        <v>1084</v>
      </c>
      <c r="D64" s="54"/>
      <c r="E64" s="55">
        <v>0</v>
      </c>
      <c r="F64" s="43"/>
      <c r="H64" s="1094"/>
    </row>
    <row r="65" spans="1:9" s="50" customFormat="1" ht="11.25" hidden="1">
      <c r="A65" s="45"/>
      <c r="B65" s="46">
        <v>71118</v>
      </c>
      <c r="C65" s="47" t="s">
        <v>1097</v>
      </c>
      <c r="D65" s="48"/>
      <c r="E65" s="49">
        <f>SUM(E66:E69)</f>
        <v>54779.71</v>
      </c>
      <c r="F65" s="43"/>
      <c r="H65" s="1094"/>
      <c r="I65" s="58"/>
    </row>
    <row r="66" spans="1:8" s="58" customFormat="1" ht="11.25" hidden="1">
      <c r="A66" s="45"/>
      <c r="B66" s="46">
        <v>711181</v>
      </c>
      <c r="C66" s="57" t="s">
        <v>1082</v>
      </c>
      <c r="D66" s="54"/>
      <c r="E66" s="55">
        <v>31737.21</v>
      </c>
      <c r="F66" s="43"/>
      <c r="H66" s="1092"/>
    </row>
    <row r="67" spans="1:9" s="58" customFormat="1" ht="11.25" hidden="1">
      <c r="A67" s="45"/>
      <c r="B67" s="46">
        <v>711183</v>
      </c>
      <c r="C67" s="57" t="s">
        <v>1084</v>
      </c>
      <c r="D67" s="54"/>
      <c r="E67" s="55">
        <v>23042.5</v>
      </c>
      <c r="F67" s="43"/>
      <c r="H67" s="1094"/>
      <c r="I67" s="50"/>
    </row>
    <row r="68" spans="1:8" s="58" customFormat="1" ht="11.25" hidden="1">
      <c r="A68" s="45"/>
      <c r="B68" s="46">
        <v>711184</v>
      </c>
      <c r="C68" s="57" t="s">
        <v>1086</v>
      </c>
      <c r="D68" s="54"/>
      <c r="E68" s="55">
        <v>0</v>
      </c>
      <c r="F68" s="43"/>
      <c r="H68" s="1094"/>
    </row>
    <row r="69" spans="1:8" s="58" customFormat="1" ht="11.25" hidden="1">
      <c r="A69" s="45"/>
      <c r="B69" s="46">
        <v>711185</v>
      </c>
      <c r="C69" s="57" t="s">
        <v>1088</v>
      </c>
      <c r="D69" s="54"/>
      <c r="E69" s="55"/>
      <c r="F69" s="43"/>
      <c r="H69" s="1094"/>
    </row>
    <row r="70" spans="1:8" s="58" customFormat="1" ht="11.25" hidden="1">
      <c r="A70" s="45"/>
      <c r="B70" s="46">
        <v>71118</v>
      </c>
      <c r="C70" s="47" t="s">
        <v>1098</v>
      </c>
      <c r="D70" s="54"/>
      <c r="E70" s="49">
        <f>SUM(E71:E73)</f>
        <v>141080.59000000003</v>
      </c>
      <c r="F70" s="43"/>
      <c r="H70" s="1094"/>
    </row>
    <row r="71" spans="1:8" s="58" customFormat="1" ht="11.25" hidden="1">
      <c r="A71" s="45"/>
      <c r="B71" s="46">
        <v>711181</v>
      </c>
      <c r="C71" s="57" t="s">
        <v>1082</v>
      </c>
      <c r="D71" s="54"/>
      <c r="E71" s="55">
        <v>119916.46</v>
      </c>
      <c r="F71" s="43"/>
      <c r="H71" s="1094"/>
    </row>
    <row r="72" spans="1:8" s="58" customFormat="1" ht="11.25" hidden="1">
      <c r="A72" s="45"/>
      <c r="B72" s="46">
        <v>711183</v>
      </c>
      <c r="C72" s="57" t="s">
        <v>1084</v>
      </c>
      <c r="D72" s="54"/>
      <c r="E72" s="55">
        <v>19800.37</v>
      </c>
      <c r="F72" s="43"/>
      <c r="H72" s="1094"/>
    </row>
    <row r="73" spans="1:8" s="58" customFormat="1" ht="11.25" hidden="1">
      <c r="A73" s="45"/>
      <c r="B73" s="46">
        <v>711184</v>
      </c>
      <c r="C73" s="57" t="s">
        <v>1086</v>
      </c>
      <c r="D73" s="54"/>
      <c r="E73" s="55">
        <v>1363.76</v>
      </c>
      <c r="F73" s="43"/>
      <c r="H73" s="1094"/>
    </row>
    <row r="74" spans="1:9" s="50" customFormat="1" ht="11.25" hidden="1">
      <c r="A74" s="45"/>
      <c r="B74" s="46">
        <v>71118</v>
      </c>
      <c r="C74" s="47" t="s">
        <v>1099</v>
      </c>
      <c r="D74" s="48"/>
      <c r="E74" s="49">
        <f>SUM(E75:E78)</f>
        <v>311918.8</v>
      </c>
      <c r="F74" s="43"/>
      <c r="H74" s="1094"/>
      <c r="I74" s="58"/>
    </row>
    <row r="75" spans="1:8" s="58" customFormat="1" ht="11.25" hidden="1">
      <c r="A75" s="45"/>
      <c r="B75" s="46">
        <v>711181</v>
      </c>
      <c r="C75" s="57" t="s">
        <v>1082</v>
      </c>
      <c r="D75" s="54"/>
      <c r="E75" s="55">
        <v>232665.62</v>
      </c>
      <c r="F75" s="43"/>
      <c r="H75" s="1092"/>
    </row>
    <row r="76" spans="1:9" s="58" customFormat="1" ht="11.25" hidden="1">
      <c r="A76" s="45"/>
      <c r="B76" s="46">
        <v>711183</v>
      </c>
      <c r="C76" s="57" t="s">
        <v>1084</v>
      </c>
      <c r="D76" s="54"/>
      <c r="E76" s="55">
        <v>75732</v>
      </c>
      <c r="F76" s="43"/>
      <c r="H76" s="1094"/>
      <c r="I76" s="50"/>
    </row>
    <row r="77" spans="1:8" s="58" customFormat="1" ht="11.25" hidden="1">
      <c r="A77" s="45"/>
      <c r="B77" s="46">
        <v>711184</v>
      </c>
      <c r="C77" s="57" t="s">
        <v>1086</v>
      </c>
      <c r="D77" s="54"/>
      <c r="E77" s="55">
        <v>3521.18</v>
      </c>
      <c r="F77" s="43"/>
      <c r="H77" s="1094"/>
    </row>
    <row r="78" spans="1:8" s="58" customFormat="1" ht="11.25" hidden="1">
      <c r="A78" s="45"/>
      <c r="B78" s="46">
        <v>711185</v>
      </c>
      <c r="C78" s="57" t="s">
        <v>1088</v>
      </c>
      <c r="D78" s="54"/>
      <c r="E78" s="55"/>
      <c r="F78" s="43"/>
      <c r="H78" s="1094"/>
    </row>
    <row r="79" spans="1:8" s="58" customFormat="1" ht="11.25" hidden="1">
      <c r="A79" s="45"/>
      <c r="B79" s="46">
        <v>71118</v>
      </c>
      <c r="C79" s="47" t="s">
        <v>1100</v>
      </c>
      <c r="D79" s="54"/>
      <c r="E79" s="49">
        <f>SUM(E80:E82)</f>
        <v>604745.39</v>
      </c>
      <c r="F79" s="43"/>
      <c r="H79" s="1094"/>
    </row>
    <row r="80" spans="1:8" s="58" customFormat="1" ht="11.25" hidden="1">
      <c r="A80" s="45"/>
      <c r="B80" s="46">
        <v>711181</v>
      </c>
      <c r="C80" s="57" t="s">
        <v>1082</v>
      </c>
      <c r="D80" s="54"/>
      <c r="E80" s="55">
        <v>575774.56</v>
      </c>
      <c r="F80" s="43"/>
      <c r="H80" s="1094"/>
    </row>
    <row r="81" spans="1:8" s="58" customFormat="1" ht="11.25" hidden="1">
      <c r="A81" s="45"/>
      <c r="B81" s="46">
        <v>711183</v>
      </c>
      <c r="C81" s="57" t="s">
        <v>1084</v>
      </c>
      <c r="D81" s="54"/>
      <c r="E81" s="55">
        <v>8339</v>
      </c>
      <c r="F81" s="43"/>
      <c r="H81" s="1094"/>
    </row>
    <row r="82" spans="1:8" s="58" customFormat="1" ht="11.25" hidden="1">
      <c r="A82" s="45"/>
      <c r="B82" s="46">
        <v>711184</v>
      </c>
      <c r="C82" s="57" t="s">
        <v>1086</v>
      </c>
      <c r="D82" s="54"/>
      <c r="E82" s="55">
        <v>20631.83</v>
      </c>
      <c r="F82" s="43"/>
      <c r="H82" s="1094"/>
    </row>
    <row r="83" spans="1:8" s="58" customFormat="1" ht="11.25" hidden="1">
      <c r="A83" s="45"/>
      <c r="B83" s="46">
        <v>71118</v>
      </c>
      <c r="C83" s="47" t="s">
        <v>323</v>
      </c>
      <c r="D83" s="54"/>
      <c r="E83" s="55">
        <f>E84+E85+E86</f>
        <v>0</v>
      </c>
      <c r="F83" s="43"/>
      <c r="H83" s="1094"/>
    </row>
    <row r="84" spans="1:8" s="58" customFormat="1" ht="11.25" hidden="1">
      <c r="A84" s="45"/>
      <c r="B84" s="46">
        <v>711181</v>
      </c>
      <c r="C84" s="57" t="s">
        <v>1082</v>
      </c>
      <c r="D84" s="54"/>
      <c r="E84" s="55">
        <v>0</v>
      </c>
      <c r="F84" s="43"/>
      <c r="H84" s="1094"/>
    </row>
    <row r="85" spans="1:8" s="58" customFormat="1" ht="11.25" hidden="1">
      <c r="A85" s="45"/>
      <c r="B85" s="46">
        <v>711183</v>
      </c>
      <c r="C85" s="57" t="s">
        <v>1084</v>
      </c>
      <c r="D85" s="54"/>
      <c r="E85" s="55">
        <v>0</v>
      </c>
      <c r="F85" s="43"/>
      <c r="H85" s="1094"/>
    </row>
    <row r="86" spans="1:8" s="58" customFormat="1" ht="11.25" hidden="1">
      <c r="A86" s="45"/>
      <c r="B86" s="46">
        <v>711184</v>
      </c>
      <c r="C86" s="57" t="s">
        <v>1086</v>
      </c>
      <c r="D86" s="54"/>
      <c r="E86" s="55">
        <v>0</v>
      </c>
      <c r="F86" s="43"/>
      <c r="H86" s="1094"/>
    </row>
    <row r="87" spans="1:9" s="50" customFormat="1" ht="11.25" hidden="1">
      <c r="A87" s="45"/>
      <c r="B87" s="46">
        <v>71118</v>
      </c>
      <c r="C87" s="47" t="s">
        <v>1101</v>
      </c>
      <c r="D87" s="48"/>
      <c r="E87" s="49">
        <f>SUM(E88:E91)</f>
        <v>45322.27</v>
      </c>
      <c r="F87" s="43"/>
      <c r="H87" s="1094"/>
      <c r="I87" s="58"/>
    </row>
    <row r="88" spans="1:8" s="58" customFormat="1" ht="11.25" hidden="1">
      <c r="A88" s="45"/>
      <c r="B88" s="46">
        <v>711181</v>
      </c>
      <c r="C88" s="57" t="s">
        <v>1082</v>
      </c>
      <c r="D88" s="54"/>
      <c r="E88" s="55">
        <v>40469.27</v>
      </c>
      <c r="F88" s="43"/>
      <c r="H88" s="1092"/>
    </row>
    <row r="89" spans="1:9" s="58" customFormat="1" ht="11.25" hidden="1">
      <c r="A89" s="45"/>
      <c r="B89" s="46">
        <v>711183</v>
      </c>
      <c r="C89" s="57" t="s">
        <v>1084</v>
      </c>
      <c r="D89" s="54"/>
      <c r="E89" s="55">
        <v>4853</v>
      </c>
      <c r="F89" s="43"/>
      <c r="H89" s="1094"/>
      <c r="I89" s="50"/>
    </row>
    <row r="90" spans="1:8" s="58" customFormat="1" ht="11.25" hidden="1">
      <c r="A90" s="45"/>
      <c r="B90" s="46">
        <v>711184</v>
      </c>
      <c r="C90" s="57" t="s">
        <v>1086</v>
      </c>
      <c r="D90" s="54"/>
      <c r="E90" s="55">
        <v>0</v>
      </c>
      <c r="F90" s="43"/>
      <c r="H90" s="1094"/>
    </row>
    <row r="91" spans="1:8" s="58" customFormat="1" ht="11.25" hidden="1">
      <c r="A91" s="45"/>
      <c r="B91" s="46">
        <v>711185</v>
      </c>
      <c r="C91" s="57" t="s">
        <v>1088</v>
      </c>
      <c r="D91" s="54"/>
      <c r="E91" s="55"/>
      <c r="F91" s="43"/>
      <c r="H91" s="1094"/>
    </row>
    <row r="92" spans="1:9" s="50" customFormat="1" ht="11.25" hidden="1">
      <c r="A92" s="45"/>
      <c r="B92" s="46">
        <v>71118</v>
      </c>
      <c r="C92" s="47" t="s">
        <v>1102</v>
      </c>
      <c r="D92" s="48"/>
      <c r="E92" s="49">
        <f>SUM(E93:E96)</f>
        <v>596362.47</v>
      </c>
      <c r="F92" s="43"/>
      <c r="H92" s="1094"/>
      <c r="I92" s="58"/>
    </row>
    <row r="93" spans="1:8" s="58" customFormat="1" ht="11.25" hidden="1">
      <c r="A93" s="45"/>
      <c r="B93" s="46">
        <v>711181</v>
      </c>
      <c r="C93" s="57" t="s">
        <v>1082</v>
      </c>
      <c r="D93" s="54"/>
      <c r="E93" s="55">
        <v>476019.53</v>
      </c>
      <c r="F93" s="43"/>
      <c r="H93" s="1092"/>
    </row>
    <row r="94" spans="1:9" s="58" customFormat="1" ht="11.25" hidden="1">
      <c r="A94" s="45"/>
      <c r="B94" s="46">
        <v>711183</v>
      </c>
      <c r="C94" s="57" t="s">
        <v>1084</v>
      </c>
      <c r="D94" s="54"/>
      <c r="E94" s="55">
        <v>63741</v>
      </c>
      <c r="F94" s="43"/>
      <c r="H94" s="1094"/>
      <c r="I94" s="50"/>
    </row>
    <row r="95" spans="1:8" s="58" customFormat="1" ht="11.25" hidden="1">
      <c r="A95" s="45"/>
      <c r="B95" s="46">
        <v>711184</v>
      </c>
      <c r="C95" s="57" t="s">
        <v>1086</v>
      </c>
      <c r="D95" s="54"/>
      <c r="E95" s="55">
        <v>56601.94</v>
      </c>
      <c r="F95" s="43"/>
      <c r="H95" s="1094"/>
    </row>
    <row r="96" spans="1:8" s="58" customFormat="1" ht="11.25" hidden="1">
      <c r="A96" s="45"/>
      <c r="B96" s="46">
        <v>711185</v>
      </c>
      <c r="C96" s="57" t="s">
        <v>1088</v>
      </c>
      <c r="D96" s="54"/>
      <c r="E96" s="55"/>
      <c r="F96" s="43"/>
      <c r="H96" s="1094"/>
    </row>
    <row r="97" spans="1:8" s="58" customFormat="1" ht="11.25" hidden="1">
      <c r="A97" s="45"/>
      <c r="B97" s="46">
        <v>71118</v>
      </c>
      <c r="C97" s="47" t="s">
        <v>865</v>
      </c>
      <c r="D97" s="54"/>
      <c r="E97" s="55">
        <f>E98+E99+E100</f>
        <v>70501.38</v>
      </c>
      <c r="F97" s="43"/>
      <c r="H97" s="1094"/>
    </row>
    <row r="98" spans="1:8" s="58" customFormat="1" ht="11.25" hidden="1">
      <c r="A98" s="45"/>
      <c r="B98" s="46">
        <v>711181</v>
      </c>
      <c r="C98" s="57" t="s">
        <v>1082</v>
      </c>
      <c r="D98" s="54"/>
      <c r="E98" s="55">
        <v>70501.38</v>
      </c>
      <c r="F98" s="43"/>
      <c r="H98" s="1094"/>
    </row>
    <row r="99" spans="1:8" s="58" customFormat="1" ht="11.25" hidden="1">
      <c r="A99" s="45"/>
      <c r="B99" s="46">
        <v>711183</v>
      </c>
      <c r="C99" s="57" t="s">
        <v>1084</v>
      </c>
      <c r="D99" s="54"/>
      <c r="E99" s="55">
        <v>0</v>
      </c>
      <c r="F99" s="43"/>
      <c r="H99" s="1094"/>
    </row>
    <row r="100" spans="1:8" s="58" customFormat="1" ht="11.25" hidden="1">
      <c r="A100" s="45"/>
      <c r="B100" s="46">
        <v>711184</v>
      </c>
      <c r="C100" s="57" t="s">
        <v>1086</v>
      </c>
      <c r="D100" s="54"/>
      <c r="E100" s="55">
        <v>0</v>
      </c>
      <c r="F100" s="43"/>
      <c r="H100" s="1094"/>
    </row>
    <row r="101" spans="1:8" s="58" customFormat="1" ht="11.25" hidden="1">
      <c r="A101" s="45"/>
      <c r="B101" s="46">
        <v>71118</v>
      </c>
      <c r="C101" s="47" t="s">
        <v>1103</v>
      </c>
      <c r="D101" s="54"/>
      <c r="E101" s="49">
        <f>SUM(E102:E104)</f>
        <v>749783.1900000001</v>
      </c>
      <c r="F101" s="43"/>
      <c r="H101" s="1094"/>
    </row>
    <row r="102" spans="1:8" s="58" customFormat="1" ht="11.25" hidden="1">
      <c r="A102" s="45"/>
      <c r="B102" s="46">
        <v>711181</v>
      </c>
      <c r="C102" s="57" t="s">
        <v>1082</v>
      </c>
      <c r="D102" s="54"/>
      <c r="E102" s="55">
        <v>680609.17</v>
      </c>
      <c r="F102" s="43"/>
      <c r="H102" s="1094"/>
    </row>
    <row r="103" spans="1:8" s="58" customFormat="1" ht="11.25" hidden="1">
      <c r="A103" s="45"/>
      <c r="B103" s="46">
        <v>711183</v>
      </c>
      <c r="C103" s="57" t="s">
        <v>1084</v>
      </c>
      <c r="D103" s="54"/>
      <c r="E103" s="55">
        <v>40980.37</v>
      </c>
      <c r="F103" s="43"/>
      <c r="H103" s="1094"/>
    </row>
    <row r="104" spans="1:8" s="58" customFormat="1" ht="11.25" hidden="1">
      <c r="A104" s="45"/>
      <c r="B104" s="46">
        <v>711184</v>
      </c>
      <c r="C104" s="57" t="s">
        <v>1086</v>
      </c>
      <c r="D104" s="54"/>
      <c r="E104" s="55">
        <v>28193.65</v>
      </c>
      <c r="F104" s="43"/>
      <c r="H104" s="1094"/>
    </row>
    <row r="105" spans="1:9" s="50" customFormat="1" ht="11.25">
      <c r="A105" s="45" t="s">
        <v>1104</v>
      </c>
      <c r="B105" s="46">
        <v>71119</v>
      </c>
      <c r="C105" s="47" t="s">
        <v>1105</v>
      </c>
      <c r="D105" s="1104">
        <v>12000000</v>
      </c>
      <c r="E105" s="49">
        <f>SUM(E106:E107)</f>
        <v>4181639.13</v>
      </c>
      <c r="F105" s="43">
        <f>E105/D105</f>
        <v>0.3484699275</v>
      </c>
      <c r="H105" s="1094"/>
      <c r="I105" s="58"/>
    </row>
    <row r="106" spans="1:8" s="58" customFormat="1" ht="11.25" hidden="1">
      <c r="A106" s="45" t="s">
        <v>1106</v>
      </c>
      <c r="B106" s="46">
        <v>711191</v>
      </c>
      <c r="C106" s="57" t="s">
        <v>1107</v>
      </c>
      <c r="D106" s="54"/>
      <c r="E106" s="55">
        <v>4074426.13</v>
      </c>
      <c r="F106" s="43"/>
      <c r="H106" s="1092"/>
    </row>
    <row r="107" spans="1:9" s="58" customFormat="1" ht="11.25" hidden="1">
      <c r="A107" s="45" t="s">
        <v>1108</v>
      </c>
      <c r="B107" s="46">
        <v>711193</v>
      </c>
      <c r="C107" s="57" t="s">
        <v>1109</v>
      </c>
      <c r="D107" s="54"/>
      <c r="E107" s="55">
        <v>107213</v>
      </c>
      <c r="F107" s="43"/>
      <c r="H107" s="1094"/>
      <c r="I107" s="50"/>
    </row>
    <row r="108" spans="1:9" s="38" customFormat="1" ht="12">
      <c r="A108" s="59">
        <v>2</v>
      </c>
      <c r="B108" s="60">
        <v>712</v>
      </c>
      <c r="C108" s="61" t="s">
        <v>1110</v>
      </c>
      <c r="D108" s="31">
        <v>5000</v>
      </c>
      <c r="E108" s="62">
        <f>E109</f>
        <v>7480.56</v>
      </c>
      <c r="F108" s="32">
        <f>E108/D108</f>
        <v>1.496112</v>
      </c>
      <c r="H108" s="1094"/>
      <c r="I108" s="58"/>
    </row>
    <row r="109" spans="1:9" s="66" customFormat="1" ht="12" hidden="1">
      <c r="A109" s="63" t="s">
        <v>1111</v>
      </c>
      <c r="B109" s="64">
        <v>7121</v>
      </c>
      <c r="C109" s="65" t="s">
        <v>1110</v>
      </c>
      <c r="D109" s="42"/>
      <c r="E109" s="42">
        <v>7480.56</v>
      </c>
      <c r="F109" s="43"/>
      <c r="H109" s="1090"/>
      <c r="I109" s="58"/>
    </row>
    <row r="110" spans="1:8" s="38" customFormat="1" ht="12">
      <c r="A110" s="59">
        <v>3</v>
      </c>
      <c r="B110" s="60">
        <v>713</v>
      </c>
      <c r="C110" s="61" t="s">
        <v>1112</v>
      </c>
      <c r="D110" s="31">
        <f>D111+D115+D118+D124</f>
        <v>33324738</v>
      </c>
      <c r="E110" s="31">
        <f>E111+E115+E118+E124</f>
        <v>11716989.379999999</v>
      </c>
      <c r="F110" s="32">
        <f>E110/D110</f>
        <v>0.35160034506497845</v>
      </c>
      <c r="H110" s="1095"/>
    </row>
    <row r="111" spans="1:9" s="44" customFormat="1" ht="12">
      <c r="A111" s="28" t="s">
        <v>1113</v>
      </c>
      <c r="B111" s="67">
        <v>7131</v>
      </c>
      <c r="C111" s="68" t="s">
        <v>1114</v>
      </c>
      <c r="D111" s="69">
        <f>D112</f>
        <v>25000000</v>
      </c>
      <c r="E111" s="69">
        <f>E112</f>
        <v>8328139.72</v>
      </c>
      <c r="F111" s="43">
        <f>E111/D111</f>
        <v>0.3331255888</v>
      </c>
      <c r="H111" s="1090"/>
      <c r="I111" s="66"/>
    </row>
    <row r="112" spans="1:9" s="50" customFormat="1" ht="11.25">
      <c r="A112" s="45" t="s">
        <v>1115</v>
      </c>
      <c r="B112" s="46">
        <v>71312</v>
      </c>
      <c r="C112" s="47" t="s">
        <v>1112</v>
      </c>
      <c r="D112" s="48">
        <v>25000000</v>
      </c>
      <c r="E112" s="49">
        <f>SUM(E113:E114)</f>
        <v>8328139.72</v>
      </c>
      <c r="F112" s="43">
        <f>E112/D112</f>
        <v>0.3331255888</v>
      </c>
      <c r="H112" s="1091"/>
      <c r="I112" s="38"/>
    </row>
    <row r="113" spans="1:9" s="58" customFormat="1" ht="11.25" hidden="1">
      <c r="A113" s="45" t="s">
        <v>1116</v>
      </c>
      <c r="B113" s="46">
        <v>713121</v>
      </c>
      <c r="C113" s="57" t="s">
        <v>1117</v>
      </c>
      <c r="D113" s="54" t="s">
        <v>1118</v>
      </c>
      <c r="E113" s="55">
        <v>2411799.37</v>
      </c>
      <c r="F113" s="43"/>
      <c r="H113" s="1092"/>
      <c r="I113" s="44"/>
    </row>
    <row r="114" spans="1:9" s="58" customFormat="1" ht="11.25" hidden="1">
      <c r="A114" s="45" t="s">
        <v>1119</v>
      </c>
      <c r="B114" s="46">
        <v>713122</v>
      </c>
      <c r="C114" s="57" t="s">
        <v>1120</v>
      </c>
      <c r="D114" s="54"/>
      <c r="E114" s="55">
        <v>5916340.35</v>
      </c>
      <c r="F114" s="43"/>
      <c r="H114" s="1094"/>
      <c r="I114" s="50"/>
    </row>
    <row r="115" spans="1:9" s="44" customFormat="1" ht="12.75">
      <c r="A115" s="28" t="s">
        <v>1121</v>
      </c>
      <c r="B115" s="67">
        <v>7133</v>
      </c>
      <c r="C115" s="921" t="s">
        <v>1122</v>
      </c>
      <c r="D115" s="69">
        <f>D116</f>
        <v>2305000</v>
      </c>
      <c r="E115" s="69">
        <f>E116</f>
        <v>793451.36</v>
      </c>
      <c r="F115" s="43">
        <f>E115/D115</f>
        <v>0.34423052494577006</v>
      </c>
      <c r="H115" s="1094"/>
      <c r="I115" s="58"/>
    </row>
    <row r="116" spans="1:9" s="50" customFormat="1" ht="11.25">
      <c r="A116" s="45" t="s">
        <v>1123</v>
      </c>
      <c r="B116" s="46">
        <v>71331</v>
      </c>
      <c r="C116" s="47" t="s">
        <v>1124</v>
      </c>
      <c r="D116" s="1104">
        <v>2305000</v>
      </c>
      <c r="E116" s="49">
        <f>E117</f>
        <v>793451.36</v>
      </c>
      <c r="F116" s="43">
        <f>E116/D116</f>
        <v>0.34423052494577006</v>
      </c>
      <c r="H116" s="1091"/>
      <c r="I116" s="58"/>
    </row>
    <row r="117" spans="1:9" s="71" customFormat="1" ht="11.25" customHeight="1" hidden="1">
      <c r="A117" s="51" t="s">
        <v>1125</v>
      </c>
      <c r="B117" s="52">
        <v>713311</v>
      </c>
      <c r="C117" s="53" t="s">
        <v>1124</v>
      </c>
      <c r="D117" s="48"/>
      <c r="E117" s="55">
        <v>793451.36</v>
      </c>
      <c r="F117" s="43"/>
      <c r="H117" s="1092"/>
      <c r="I117" s="44"/>
    </row>
    <row r="118" spans="1:9" s="44" customFormat="1" ht="12.75">
      <c r="A118" s="28" t="s">
        <v>1126</v>
      </c>
      <c r="B118" s="67">
        <v>7134</v>
      </c>
      <c r="C118" s="921" t="s">
        <v>1127</v>
      </c>
      <c r="D118" s="69">
        <f>D119</f>
        <v>6000000</v>
      </c>
      <c r="E118" s="69">
        <f>E119</f>
        <v>2595398.3</v>
      </c>
      <c r="F118" s="43">
        <f>E118/D118</f>
        <v>0.4325663833333333</v>
      </c>
      <c r="H118" s="1096"/>
      <c r="I118" s="50"/>
    </row>
    <row r="119" spans="1:9" s="50" customFormat="1" ht="11.25">
      <c r="A119" s="45" t="s">
        <v>1128</v>
      </c>
      <c r="B119" s="46">
        <v>71342</v>
      </c>
      <c r="C119" s="47" t="s">
        <v>1129</v>
      </c>
      <c r="D119" s="1104">
        <v>6000000</v>
      </c>
      <c r="E119" s="49">
        <f>SUM(E120:E123)</f>
        <v>2595398.3</v>
      </c>
      <c r="F119" s="43">
        <f>E119/D119</f>
        <v>0.4325663833333333</v>
      </c>
      <c r="H119" s="1091"/>
      <c r="I119" s="71"/>
    </row>
    <row r="120" spans="1:9" s="58" customFormat="1" ht="11.25" hidden="1">
      <c r="A120" s="45" t="s">
        <v>1130</v>
      </c>
      <c r="B120" s="46">
        <v>713421</v>
      </c>
      <c r="C120" s="57" t="s">
        <v>1131</v>
      </c>
      <c r="D120" s="54"/>
      <c r="E120" s="55">
        <v>1289258.05</v>
      </c>
      <c r="F120" s="43"/>
      <c r="H120" s="1092"/>
      <c r="I120" s="44"/>
    </row>
    <row r="121" spans="1:9" s="58" customFormat="1" ht="11.25" hidden="1">
      <c r="A121" s="45" t="s">
        <v>1132</v>
      </c>
      <c r="B121" s="46">
        <v>713422</v>
      </c>
      <c r="C121" s="57" t="s">
        <v>1133</v>
      </c>
      <c r="D121" s="54" t="s">
        <v>1118</v>
      </c>
      <c r="E121" s="55">
        <v>0</v>
      </c>
      <c r="F121" s="43"/>
      <c r="H121" s="1094"/>
      <c r="I121" s="50"/>
    </row>
    <row r="122" spans="1:8" s="58" customFormat="1" ht="11.25" hidden="1">
      <c r="A122" s="45" t="s">
        <v>1134</v>
      </c>
      <c r="B122" s="46">
        <v>713423</v>
      </c>
      <c r="C122" s="57" t="s">
        <v>1135</v>
      </c>
      <c r="D122" s="54"/>
      <c r="E122" s="55">
        <v>1306140.25</v>
      </c>
      <c r="F122" s="43"/>
      <c r="H122" s="1094"/>
    </row>
    <row r="123" spans="1:8" s="58" customFormat="1" ht="11.25" hidden="1">
      <c r="A123" s="45" t="s">
        <v>1136</v>
      </c>
      <c r="B123" s="46">
        <v>713424</v>
      </c>
      <c r="C123" s="57" t="s">
        <v>1137</v>
      </c>
      <c r="D123" s="54"/>
      <c r="E123" s="55">
        <v>0</v>
      </c>
      <c r="F123" s="43"/>
      <c r="H123" s="1094"/>
    </row>
    <row r="124" spans="1:9" s="44" customFormat="1" ht="12.75" customHeight="1">
      <c r="A124" s="28" t="s">
        <v>1138</v>
      </c>
      <c r="B124" s="67">
        <v>7136</v>
      </c>
      <c r="C124" s="921" t="s">
        <v>1139</v>
      </c>
      <c r="D124" s="69">
        <f>D125</f>
        <v>19738</v>
      </c>
      <c r="E124" s="69">
        <f>E125</f>
        <v>0</v>
      </c>
      <c r="F124" s="43"/>
      <c r="H124" s="1094"/>
      <c r="I124" s="58"/>
    </row>
    <row r="125" spans="1:9" s="50" customFormat="1" ht="11.25" customHeight="1">
      <c r="A125" s="45" t="s">
        <v>1140</v>
      </c>
      <c r="B125" s="46">
        <v>71361</v>
      </c>
      <c r="C125" s="47" t="s">
        <v>1141</v>
      </c>
      <c r="D125" s="48">
        <v>19738</v>
      </c>
      <c r="E125" s="49">
        <f>E126</f>
        <v>0</v>
      </c>
      <c r="F125" s="43"/>
      <c r="H125" s="1091"/>
      <c r="I125" s="58"/>
    </row>
    <row r="126" spans="1:9" s="71" customFormat="1" ht="11.25" hidden="1">
      <c r="A126" s="51" t="s">
        <v>1142</v>
      </c>
      <c r="B126" s="52">
        <v>713611</v>
      </c>
      <c r="C126" s="53" t="s">
        <v>1141</v>
      </c>
      <c r="D126" s="54"/>
      <c r="E126" s="55">
        <v>0</v>
      </c>
      <c r="F126" s="43"/>
      <c r="H126" s="1092"/>
      <c r="I126" s="44"/>
    </row>
    <row r="127" spans="1:9" s="38" customFormat="1" ht="12">
      <c r="A127" s="59">
        <v>4</v>
      </c>
      <c r="B127" s="60">
        <v>714</v>
      </c>
      <c r="C127" s="61" t="s">
        <v>1143</v>
      </c>
      <c r="D127" s="31">
        <f>D128+D133</f>
        <v>9060000</v>
      </c>
      <c r="E127" s="31">
        <f>E128+E133</f>
        <v>2871743.86</v>
      </c>
      <c r="F127" s="32">
        <f>E127/D127</f>
        <v>0.31696952097130243</v>
      </c>
      <c r="H127" s="1096"/>
      <c r="I127" s="50"/>
    </row>
    <row r="128" spans="1:9" s="44" customFormat="1" ht="12">
      <c r="A128" s="28" t="s">
        <v>1144</v>
      </c>
      <c r="B128" s="67">
        <v>7144</v>
      </c>
      <c r="C128" s="68" t="s">
        <v>1145</v>
      </c>
      <c r="D128" s="69">
        <f>D129+D131</f>
        <v>200000</v>
      </c>
      <c r="E128" s="69">
        <f>E129+E131</f>
        <v>0</v>
      </c>
      <c r="F128" s="43">
        <f>E128/D128</f>
        <v>0</v>
      </c>
      <c r="H128" s="1090"/>
      <c r="I128" s="71"/>
    </row>
    <row r="129" spans="1:9" s="50" customFormat="1" ht="11.25">
      <c r="A129" s="45" t="s">
        <v>1146</v>
      </c>
      <c r="B129" s="46">
        <v>71443</v>
      </c>
      <c r="C129" s="47" t="s">
        <v>1147</v>
      </c>
      <c r="D129" s="48">
        <v>200000</v>
      </c>
      <c r="E129" s="49">
        <f>E130</f>
        <v>0</v>
      </c>
      <c r="F129" s="72"/>
      <c r="H129" s="1091"/>
      <c r="I129" s="38"/>
    </row>
    <row r="130" spans="1:9" s="58" customFormat="1" ht="11.25" hidden="1">
      <c r="A130" s="922" t="s">
        <v>1148</v>
      </c>
      <c r="B130" s="46">
        <v>714431</v>
      </c>
      <c r="C130" s="57" t="s">
        <v>1147</v>
      </c>
      <c r="D130" s="54"/>
      <c r="E130" s="55">
        <v>0</v>
      </c>
      <c r="F130" s="43"/>
      <c r="H130" s="1092"/>
      <c r="I130" s="44"/>
    </row>
    <row r="131" spans="1:9" s="929" customFormat="1" ht="11.25">
      <c r="A131" s="923" t="s">
        <v>1146</v>
      </c>
      <c r="B131" s="924">
        <v>71444</v>
      </c>
      <c r="C131" s="925" t="s">
        <v>1149</v>
      </c>
      <c r="D131" s="926"/>
      <c r="E131" s="927">
        <f>E132</f>
        <v>0</v>
      </c>
      <c r="F131" s="928" t="e">
        <f>E131/D131</f>
        <v>#DIV/0!</v>
      </c>
      <c r="H131" s="1094"/>
      <c r="I131" s="50"/>
    </row>
    <row r="132" spans="1:9" s="933" customFormat="1" ht="11.25" hidden="1">
      <c r="A132" s="923" t="s">
        <v>1148</v>
      </c>
      <c r="B132" s="924">
        <v>714441</v>
      </c>
      <c r="C132" s="930" t="s">
        <v>1150</v>
      </c>
      <c r="D132" s="931" t="s">
        <v>1118</v>
      </c>
      <c r="E132" s="932">
        <v>0</v>
      </c>
      <c r="F132" s="928"/>
      <c r="H132" s="1097"/>
      <c r="I132" s="58"/>
    </row>
    <row r="133" spans="1:9" s="44" customFormat="1" ht="12">
      <c r="A133" s="934" t="s">
        <v>1151</v>
      </c>
      <c r="B133" s="67">
        <v>7145</v>
      </c>
      <c r="C133" s="68" t="s">
        <v>1152</v>
      </c>
      <c r="D133" s="69">
        <f>D134+D138+D142+D144+D146</f>
        <v>8860000</v>
      </c>
      <c r="E133" s="69">
        <f>E134+E138+E142+E144+E146</f>
        <v>2871743.86</v>
      </c>
      <c r="F133" s="43">
        <f>E133/D133</f>
        <v>0.32412458916478554</v>
      </c>
      <c r="H133" s="1098"/>
      <c r="I133" s="929"/>
    </row>
    <row r="134" spans="1:9" s="50" customFormat="1" ht="11.25">
      <c r="A134" s="922" t="s">
        <v>1153</v>
      </c>
      <c r="B134" s="46">
        <v>71451</v>
      </c>
      <c r="C134" s="47" t="s">
        <v>1154</v>
      </c>
      <c r="D134" s="48">
        <f>SUM(D135:D137)</f>
        <v>8500000</v>
      </c>
      <c r="E134" s="48">
        <f>SUM(E135:E137)</f>
        <v>2667458.4</v>
      </c>
      <c r="F134" s="43">
        <f>E134/D134</f>
        <v>0.31381863529411763</v>
      </c>
      <c r="H134" s="1091"/>
      <c r="I134" s="933"/>
    </row>
    <row r="135" spans="1:9" s="58" customFormat="1" ht="11.25">
      <c r="A135" s="922" t="s">
        <v>1155</v>
      </c>
      <c r="B135" s="46">
        <v>714513</v>
      </c>
      <c r="C135" s="57" t="s">
        <v>1156</v>
      </c>
      <c r="D135" s="54">
        <v>8500000</v>
      </c>
      <c r="E135" s="55">
        <v>2667458.4</v>
      </c>
      <c r="F135" s="43"/>
      <c r="H135" s="1092"/>
      <c r="I135" s="44"/>
    </row>
    <row r="136" spans="1:9" s="58" customFormat="1" ht="11.25" hidden="1">
      <c r="A136" s="922" t="s">
        <v>1157</v>
      </c>
      <c r="B136" s="46">
        <v>714514</v>
      </c>
      <c r="C136" s="57" t="s">
        <v>1158</v>
      </c>
      <c r="D136" s="48">
        <v>0</v>
      </c>
      <c r="E136" s="55">
        <v>0</v>
      </c>
      <c r="F136" s="43"/>
      <c r="H136" s="1094"/>
      <c r="I136" s="50"/>
    </row>
    <row r="137" spans="1:8" s="58" customFormat="1" ht="11.25" hidden="1">
      <c r="A137" s="922" t="s">
        <v>1159</v>
      </c>
      <c r="B137" s="46">
        <v>714516</v>
      </c>
      <c r="C137" s="57" t="s">
        <v>1160</v>
      </c>
      <c r="D137" s="54"/>
      <c r="E137" s="55">
        <v>0</v>
      </c>
      <c r="F137" s="43"/>
      <c r="H137" s="1094"/>
    </row>
    <row r="138" spans="1:9" s="50" customFormat="1" ht="11.25">
      <c r="A138" s="922" t="s">
        <v>1161</v>
      </c>
      <c r="B138" s="46">
        <v>71454</v>
      </c>
      <c r="C138" s="47" t="s">
        <v>1162</v>
      </c>
      <c r="D138" s="48">
        <f>SUM(D139:D140)</f>
        <v>100000</v>
      </c>
      <c r="E138" s="48">
        <f>SUM(E139:E141)</f>
        <v>0</v>
      </c>
      <c r="F138" s="43">
        <f>E138/D138</f>
        <v>0</v>
      </c>
      <c r="H138" s="1094"/>
      <c r="I138" s="58"/>
    </row>
    <row r="139" spans="1:8" s="58" customFormat="1" ht="11.25" hidden="1">
      <c r="A139" s="922" t="s">
        <v>1163</v>
      </c>
      <c r="B139" s="46">
        <v>714543</v>
      </c>
      <c r="C139" s="57" t="s">
        <v>1164</v>
      </c>
      <c r="D139" s="54">
        <v>100000</v>
      </c>
      <c r="E139" s="55">
        <v>0</v>
      </c>
      <c r="F139" s="43"/>
      <c r="H139" s="1092"/>
    </row>
    <row r="140" spans="1:9" s="58" customFormat="1" ht="11.25" hidden="1">
      <c r="A140" s="45" t="s">
        <v>1165</v>
      </c>
      <c r="B140" s="46">
        <v>714547</v>
      </c>
      <c r="C140" s="57" t="s">
        <v>1166</v>
      </c>
      <c r="D140" s="54">
        <v>0</v>
      </c>
      <c r="E140" s="55">
        <v>0</v>
      </c>
      <c r="F140" s="43"/>
      <c r="H140" s="1094"/>
      <c r="I140" s="50"/>
    </row>
    <row r="141" spans="1:8" s="58" customFormat="1" ht="11.25" hidden="1">
      <c r="A141" s="45" t="s">
        <v>1167</v>
      </c>
      <c r="B141" s="46">
        <v>714549</v>
      </c>
      <c r="C141" s="57" t="s">
        <v>1168</v>
      </c>
      <c r="D141" s="54"/>
      <c r="E141" s="55">
        <v>0</v>
      </c>
      <c r="F141" s="43"/>
      <c r="H141" s="1094"/>
    </row>
    <row r="142" spans="1:9" s="50" customFormat="1" ht="11.25">
      <c r="A142" s="45" t="s">
        <v>1169</v>
      </c>
      <c r="B142" s="46">
        <v>71455</v>
      </c>
      <c r="C142" s="47" t="s">
        <v>1170</v>
      </c>
      <c r="D142" s="48">
        <f>SUM(D143)</f>
        <v>250000</v>
      </c>
      <c r="E142" s="48">
        <f>SUM(E143)</f>
        <v>188460</v>
      </c>
      <c r="F142" s="43">
        <f>E142/D142</f>
        <v>0.75384</v>
      </c>
      <c r="H142" s="1094"/>
      <c r="I142" s="58"/>
    </row>
    <row r="143" spans="1:8" s="58" customFormat="1" ht="11.25" hidden="1">
      <c r="A143" s="45" t="s">
        <v>1171</v>
      </c>
      <c r="B143" s="46">
        <v>714552</v>
      </c>
      <c r="C143" s="57" t="s">
        <v>1172</v>
      </c>
      <c r="D143" s="54">
        <v>250000</v>
      </c>
      <c r="E143" s="55">
        <v>188460</v>
      </c>
      <c r="F143" s="43"/>
      <c r="H143" s="1092"/>
    </row>
    <row r="144" spans="1:8" s="50" customFormat="1" ht="11.25">
      <c r="A144" s="45" t="s">
        <v>1173</v>
      </c>
      <c r="B144" s="46">
        <v>71456</v>
      </c>
      <c r="C144" s="47" t="s">
        <v>1174</v>
      </c>
      <c r="D144" s="48">
        <v>5000</v>
      </c>
      <c r="E144" s="48">
        <f>SUM(E145)</f>
        <v>12505.46</v>
      </c>
      <c r="F144" s="43">
        <f>E144/D144</f>
        <v>2.501092</v>
      </c>
      <c r="H144" s="1094"/>
    </row>
    <row r="145" spans="1:8" s="58" customFormat="1" ht="11.25" hidden="1">
      <c r="A145" s="45" t="s">
        <v>1175</v>
      </c>
      <c r="B145" s="46">
        <v>714562</v>
      </c>
      <c r="C145" s="57" t="s">
        <v>1176</v>
      </c>
      <c r="D145" s="54"/>
      <c r="E145" s="55">
        <v>12505.46</v>
      </c>
      <c r="F145" s="43"/>
      <c r="H145" s="1092"/>
    </row>
    <row r="146" spans="1:8" s="50" customFormat="1" ht="11.25">
      <c r="A146" s="45" t="s">
        <v>1177</v>
      </c>
      <c r="B146" s="46">
        <v>71457</v>
      </c>
      <c r="C146" s="47" t="s">
        <v>1178</v>
      </c>
      <c r="D146" s="48">
        <v>5000</v>
      </c>
      <c r="E146" s="49">
        <f>E147</f>
        <v>3320</v>
      </c>
      <c r="F146" s="43">
        <f>E146/D146</f>
        <v>0.664</v>
      </c>
      <c r="H146" s="1094"/>
    </row>
    <row r="147" spans="1:9" s="71" customFormat="1" ht="11.25" hidden="1">
      <c r="A147" s="45" t="s">
        <v>1179</v>
      </c>
      <c r="B147" s="46">
        <v>714573</v>
      </c>
      <c r="C147" s="57" t="s">
        <v>1180</v>
      </c>
      <c r="D147" s="54"/>
      <c r="E147" s="55">
        <v>3320</v>
      </c>
      <c r="F147" s="43"/>
      <c r="H147" s="1092"/>
      <c r="I147" s="58"/>
    </row>
    <row r="148" spans="1:9" s="38" customFormat="1" ht="12">
      <c r="A148" s="59">
        <v>5</v>
      </c>
      <c r="B148" s="60">
        <v>716</v>
      </c>
      <c r="C148" s="61" t="s">
        <v>1181</v>
      </c>
      <c r="D148" s="31">
        <f>D149</f>
        <v>15000000</v>
      </c>
      <c r="E148" s="31">
        <f>E149</f>
        <v>5343591.82</v>
      </c>
      <c r="F148" s="32">
        <f>E148/D148</f>
        <v>0.3562394546666667</v>
      </c>
      <c r="H148" s="1096"/>
      <c r="I148" s="50"/>
    </row>
    <row r="149" spans="1:9" s="44" customFormat="1" ht="12">
      <c r="A149" s="28" t="s">
        <v>1182</v>
      </c>
      <c r="B149" s="67">
        <v>7161</v>
      </c>
      <c r="C149" s="68" t="s">
        <v>1183</v>
      </c>
      <c r="D149" s="69">
        <f>D150</f>
        <v>15000000</v>
      </c>
      <c r="E149" s="69">
        <f>E150</f>
        <v>5343591.82</v>
      </c>
      <c r="F149" s="43">
        <f>E149/D149</f>
        <v>0.3562394546666667</v>
      </c>
      <c r="H149" s="1090"/>
      <c r="I149" s="71"/>
    </row>
    <row r="150" spans="1:9" s="50" customFormat="1" ht="11.25">
      <c r="A150" s="45" t="s">
        <v>1184</v>
      </c>
      <c r="B150" s="46">
        <v>71611</v>
      </c>
      <c r="C150" s="47" t="s">
        <v>1185</v>
      </c>
      <c r="D150" s="48">
        <v>15000000</v>
      </c>
      <c r="E150" s="48">
        <f>E151+E152</f>
        <v>5343591.82</v>
      </c>
      <c r="F150" s="43">
        <f>E150/D150</f>
        <v>0.3562394546666667</v>
      </c>
      <c r="H150" s="1091"/>
      <c r="I150" s="38"/>
    </row>
    <row r="151" spans="1:9" s="58" customFormat="1" ht="11.25" hidden="1">
      <c r="A151" s="45" t="s">
        <v>1186</v>
      </c>
      <c r="B151" s="46">
        <v>716111</v>
      </c>
      <c r="C151" s="57" t="s">
        <v>1187</v>
      </c>
      <c r="D151" s="54"/>
      <c r="E151" s="55">
        <v>5343591.82</v>
      </c>
      <c r="F151" s="43"/>
      <c r="H151" s="1092"/>
      <c r="I151" s="44"/>
    </row>
    <row r="152" spans="1:9" s="58" customFormat="1" ht="11.25" hidden="1">
      <c r="A152" s="45" t="s">
        <v>1188</v>
      </c>
      <c r="B152" s="46">
        <v>716112</v>
      </c>
      <c r="C152" s="57" t="s">
        <v>1189</v>
      </c>
      <c r="D152" s="54" t="s">
        <v>1118</v>
      </c>
      <c r="E152" s="55">
        <v>0</v>
      </c>
      <c r="F152" s="43"/>
      <c r="H152" s="1094"/>
      <c r="I152" s="50"/>
    </row>
    <row r="153" spans="1:9" s="33" customFormat="1" ht="12.75">
      <c r="A153" s="28"/>
      <c r="B153" s="73">
        <v>73</v>
      </c>
      <c r="C153" s="29" t="s">
        <v>1190</v>
      </c>
      <c r="D153" s="31">
        <f>D154+D161</f>
        <v>115811972</v>
      </c>
      <c r="E153" s="31">
        <f>E154+E161</f>
        <v>56201561.4</v>
      </c>
      <c r="F153" s="32">
        <f>E153/D153</f>
        <v>0.48528282896348574</v>
      </c>
      <c r="H153" s="1094"/>
      <c r="I153" s="58"/>
    </row>
    <row r="154" spans="1:9" s="44" customFormat="1" ht="12">
      <c r="A154" s="59">
        <v>6</v>
      </c>
      <c r="B154" s="60">
        <v>732</v>
      </c>
      <c r="C154" s="61" t="s">
        <v>1191</v>
      </c>
      <c r="D154" s="31">
        <f>SUM(D156:D159)</f>
        <v>12893000</v>
      </c>
      <c r="E154" s="31">
        <f>E155+E158</f>
        <v>7978925.4</v>
      </c>
      <c r="F154" s="32">
        <f>E154/D154</f>
        <v>0.6188571628015203</v>
      </c>
      <c r="H154" s="951"/>
      <c r="I154" s="58"/>
    </row>
    <row r="155" spans="1:9" s="44" customFormat="1" ht="12">
      <c r="A155" s="28" t="s">
        <v>1192</v>
      </c>
      <c r="B155" s="67">
        <v>7321</v>
      </c>
      <c r="C155" s="68" t="s">
        <v>1193</v>
      </c>
      <c r="D155" s="69">
        <f>D156</f>
        <v>12893000</v>
      </c>
      <c r="E155" s="74">
        <f>E156</f>
        <v>7978925.4</v>
      </c>
      <c r="F155" s="43">
        <f>E155/D155</f>
        <v>0.6188571628015203</v>
      </c>
      <c r="H155" s="1091"/>
      <c r="I155" s="33"/>
    </row>
    <row r="156" spans="1:9" s="50" customFormat="1" ht="11.25">
      <c r="A156" s="45" t="s">
        <v>1194</v>
      </c>
      <c r="B156" s="46">
        <v>73215</v>
      </c>
      <c r="C156" s="47" t="s">
        <v>1195</v>
      </c>
      <c r="D156" s="48">
        <v>12893000</v>
      </c>
      <c r="E156" s="49">
        <f>E157</f>
        <v>7978925.4</v>
      </c>
      <c r="F156" s="43">
        <f>E156/D156</f>
        <v>0.6188571628015203</v>
      </c>
      <c r="H156" s="1091"/>
      <c r="I156" s="44"/>
    </row>
    <row r="157" spans="1:9" s="71" customFormat="1" ht="11.25" hidden="1">
      <c r="A157" s="51" t="s">
        <v>1196</v>
      </c>
      <c r="B157" s="52">
        <v>732151</v>
      </c>
      <c r="C157" s="53" t="s">
        <v>1195</v>
      </c>
      <c r="D157" s="54"/>
      <c r="E157" s="55">
        <v>7978925.4</v>
      </c>
      <c r="F157" s="43"/>
      <c r="H157" s="1092"/>
      <c r="I157" s="44"/>
    </row>
    <row r="158" spans="1:9" s="66" customFormat="1" ht="12" hidden="1">
      <c r="A158" s="75" t="s">
        <v>1197</v>
      </c>
      <c r="B158" s="76">
        <v>7322</v>
      </c>
      <c r="C158" s="65" t="s">
        <v>1198</v>
      </c>
      <c r="D158" s="69"/>
      <c r="E158" s="74">
        <f>E159</f>
        <v>0</v>
      </c>
      <c r="F158" s="43"/>
      <c r="H158" s="1096"/>
      <c r="I158" s="50"/>
    </row>
    <row r="159" spans="1:8" s="71" customFormat="1" ht="11.25">
      <c r="A159" s="51" t="s">
        <v>1199</v>
      </c>
      <c r="B159" s="52">
        <v>73225</v>
      </c>
      <c r="C159" s="77" t="s">
        <v>1200</v>
      </c>
      <c r="D159" s="48"/>
      <c r="E159" s="49">
        <f>E160</f>
        <v>0</v>
      </c>
      <c r="F159" s="43"/>
      <c r="H159" s="1095"/>
    </row>
    <row r="160" spans="1:9" s="71" customFormat="1" ht="11.25" hidden="1">
      <c r="A160" s="51" t="s">
        <v>1201</v>
      </c>
      <c r="B160" s="52">
        <v>732251</v>
      </c>
      <c r="C160" s="53" t="s">
        <v>1200</v>
      </c>
      <c r="D160" s="54" t="s">
        <v>1118</v>
      </c>
      <c r="E160" s="55">
        <v>0</v>
      </c>
      <c r="F160" s="43"/>
      <c r="H160" s="1096"/>
      <c r="I160" s="66"/>
    </row>
    <row r="161" spans="1:9" s="38" customFormat="1" ht="12">
      <c r="A161" s="59">
        <v>7</v>
      </c>
      <c r="B161" s="60">
        <v>733</v>
      </c>
      <c r="C161" s="61" t="s">
        <v>1202</v>
      </c>
      <c r="D161" s="31">
        <f>D162+D168</f>
        <v>102918972</v>
      </c>
      <c r="E161" s="31">
        <f>E162+E169</f>
        <v>48222636</v>
      </c>
      <c r="F161" s="32">
        <f>E161/D161</f>
        <v>0.4685495304014502</v>
      </c>
      <c r="H161" s="1096"/>
      <c r="I161" s="71"/>
    </row>
    <row r="162" spans="1:9" s="44" customFormat="1" ht="12">
      <c r="A162" s="28" t="s">
        <v>1203</v>
      </c>
      <c r="B162" s="67">
        <v>7331</v>
      </c>
      <c r="C162" s="68" t="s">
        <v>1204</v>
      </c>
      <c r="D162" s="69">
        <f>D163</f>
        <v>102918972</v>
      </c>
      <c r="E162" s="69">
        <f>E163</f>
        <v>48222636</v>
      </c>
      <c r="F162" s="43">
        <f>E162/D162</f>
        <v>0.4685495304014502</v>
      </c>
      <c r="H162" s="1090"/>
      <c r="I162" s="71"/>
    </row>
    <row r="163" spans="1:9" s="50" customFormat="1" ht="11.25">
      <c r="A163" s="45" t="s">
        <v>1205</v>
      </c>
      <c r="B163" s="46">
        <v>73315</v>
      </c>
      <c r="C163" s="47" t="s">
        <v>1206</v>
      </c>
      <c r="D163" s="48">
        <f>SUM(D164:D166)</f>
        <v>102918972</v>
      </c>
      <c r="E163" s="48">
        <f>SUM(E164:E167)</f>
        <v>48222636</v>
      </c>
      <c r="F163" s="43">
        <f>E163/D163</f>
        <v>0.4685495304014502</v>
      </c>
      <c r="H163" s="1091"/>
      <c r="I163" s="38"/>
    </row>
    <row r="164" spans="1:9" s="58" customFormat="1" ht="11.25">
      <c r="A164" s="45" t="s">
        <v>1207</v>
      </c>
      <c r="B164" s="46">
        <v>733151</v>
      </c>
      <c r="C164" s="57" t="s">
        <v>1208</v>
      </c>
      <c r="D164" s="54">
        <v>91032672</v>
      </c>
      <c r="E164" s="55">
        <v>45516336</v>
      </c>
      <c r="F164" s="43"/>
      <c r="H164" s="1092"/>
      <c r="I164" s="44"/>
    </row>
    <row r="165" spans="1:9" s="58" customFormat="1" ht="11.25" hidden="1">
      <c r="A165" s="45" t="s">
        <v>1209</v>
      </c>
      <c r="B165" s="46">
        <v>733152</v>
      </c>
      <c r="C165" s="57" t="s">
        <v>1210</v>
      </c>
      <c r="D165" s="54"/>
      <c r="E165" s="55">
        <v>0</v>
      </c>
      <c r="F165" s="43"/>
      <c r="H165" s="1094"/>
      <c r="I165" s="50"/>
    </row>
    <row r="166" spans="1:8" s="1132" customFormat="1" ht="11.25">
      <c r="A166" s="1127" t="s">
        <v>1211</v>
      </c>
      <c r="B166" s="1128">
        <v>733154</v>
      </c>
      <c r="C166" s="1129" t="s">
        <v>1212</v>
      </c>
      <c r="D166" s="1126">
        <v>11886300</v>
      </c>
      <c r="E166" s="1130">
        <v>2706300</v>
      </c>
      <c r="F166" s="1131"/>
      <c r="H166" s="1124"/>
    </row>
    <row r="167" spans="1:8" s="58" customFormat="1" ht="11.25" hidden="1">
      <c r="A167" s="45" t="s">
        <v>1213</v>
      </c>
      <c r="B167" s="46">
        <v>733157</v>
      </c>
      <c r="C167" s="57" t="s">
        <v>1214</v>
      </c>
      <c r="D167" s="54"/>
      <c r="E167" s="55">
        <v>0</v>
      </c>
      <c r="F167" s="43"/>
      <c r="H167" s="1094"/>
    </row>
    <row r="168" spans="1:9" s="44" customFormat="1" ht="12">
      <c r="A168" s="28" t="s">
        <v>1215</v>
      </c>
      <c r="B168" s="67">
        <v>7332</v>
      </c>
      <c r="C168" s="68" t="s">
        <v>1216</v>
      </c>
      <c r="D168" s="69">
        <f>D169</f>
        <v>0</v>
      </c>
      <c r="E168" s="74">
        <f>E169</f>
        <v>0</v>
      </c>
      <c r="F168" s="43" t="e">
        <f>E168/D168</f>
        <v>#DIV/0!</v>
      </c>
      <c r="H168" s="1094"/>
      <c r="I168" s="58"/>
    </row>
    <row r="169" spans="1:9" s="80" customFormat="1" ht="11.25">
      <c r="A169" s="859" t="s">
        <v>1217</v>
      </c>
      <c r="B169" s="78">
        <v>73325</v>
      </c>
      <c r="C169" s="79" t="s">
        <v>1218</v>
      </c>
      <c r="D169" s="48"/>
      <c r="E169" s="49">
        <f>E170</f>
        <v>0</v>
      </c>
      <c r="F169" s="43" t="e">
        <f>E169/D169</f>
        <v>#DIV/0!</v>
      </c>
      <c r="H169" s="1091"/>
      <c r="I169" s="58"/>
    </row>
    <row r="170" spans="1:9" s="82" customFormat="1" ht="11.25" hidden="1">
      <c r="A170" s="859" t="s">
        <v>1219</v>
      </c>
      <c r="B170" s="78">
        <v>733251</v>
      </c>
      <c r="C170" s="81" t="s">
        <v>1220</v>
      </c>
      <c r="D170" s="54" t="s">
        <v>1118</v>
      </c>
      <c r="E170" s="55">
        <v>0</v>
      </c>
      <c r="F170" s="43"/>
      <c r="H170" s="1092"/>
      <c r="I170" s="44"/>
    </row>
    <row r="171" spans="1:9" s="33" customFormat="1" ht="12.75">
      <c r="A171" s="28"/>
      <c r="B171" s="73">
        <v>74</v>
      </c>
      <c r="C171" s="29" t="s">
        <v>1221</v>
      </c>
      <c r="D171" s="31">
        <f>D172+D191+D204+D212+D215</f>
        <v>43044009.519999996</v>
      </c>
      <c r="E171" s="31">
        <f>E172+E191+E204+E212+E215</f>
        <v>16870114.75</v>
      </c>
      <c r="F171" s="32">
        <f>E171/D171</f>
        <v>0.39192712152341336</v>
      </c>
      <c r="H171" s="1094"/>
      <c r="I171" s="80"/>
    </row>
    <row r="172" spans="1:9" s="38" customFormat="1" ht="12">
      <c r="A172" s="59">
        <v>8</v>
      </c>
      <c r="B172" s="60">
        <v>741</v>
      </c>
      <c r="C172" s="61" t="s">
        <v>1222</v>
      </c>
      <c r="D172" s="31">
        <f>D173+D177</f>
        <v>10400000</v>
      </c>
      <c r="E172" s="31">
        <f>E173+E177</f>
        <v>1237600.97</v>
      </c>
      <c r="F172" s="32">
        <f>E172/D172</f>
        <v>0.11900009326923076</v>
      </c>
      <c r="H172" s="951"/>
      <c r="I172" s="82"/>
    </row>
    <row r="173" spans="1:9" s="44" customFormat="1" ht="12">
      <c r="A173" s="28" t="s">
        <v>1223</v>
      </c>
      <c r="B173" s="67">
        <v>7411</v>
      </c>
      <c r="C173" s="68" t="s">
        <v>1224</v>
      </c>
      <c r="D173" s="69">
        <f>D174</f>
        <v>800000</v>
      </c>
      <c r="E173" s="69">
        <f>E174</f>
        <v>169300.5</v>
      </c>
      <c r="F173" s="43">
        <f>E173/D173</f>
        <v>0.211625625</v>
      </c>
      <c r="H173" s="1090"/>
      <c r="I173" s="33"/>
    </row>
    <row r="174" spans="1:9" s="50" customFormat="1" ht="11.25">
      <c r="A174" s="45" t="s">
        <v>1225</v>
      </c>
      <c r="B174" s="46">
        <v>74115</v>
      </c>
      <c r="C174" s="47" t="s">
        <v>1226</v>
      </c>
      <c r="D174" s="48">
        <v>800000</v>
      </c>
      <c r="E174" s="49">
        <f>SUM(E175:E176)</f>
        <v>169300.5</v>
      </c>
      <c r="F174" s="43">
        <f>E174/D174</f>
        <v>0.211625625</v>
      </c>
      <c r="H174" s="1091"/>
      <c r="I174" s="38"/>
    </row>
    <row r="175" spans="1:9" s="58" customFormat="1" ht="11.25" hidden="1">
      <c r="A175" s="45" t="s">
        <v>1227</v>
      </c>
      <c r="B175" s="46">
        <v>741151</v>
      </c>
      <c r="C175" s="57" t="s">
        <v>1228</v>
      </c>
      <c r="D175" s="54" t="s">
        <v>1118</v>
      </c>
      <c r="E175" s="55">
        <v>169300.5</v>
      </c>
      <c r="F175" s="43"/>
      <c r="H175" s="1092"/>
      <c r="I175" s="44"/>
    </row>
    <row r="176" spans="1:9" s="58" customFormat="1" ht="11.25" hidden="1">
      <c r="A176" s="45" t="s">
        <v>1229</v>
      </c>
      <c r="B176" s="46">
        <v>741152</v>
      </c>
      <c r="C176" s="57" t="s">
        <v>1230</v>
      </c>
      <c r="D176" s="54" t="s">
        <v>1118</v>
      </c>
      <c r="E176" s="55">
        <v>0</v>
      </c>
      <c r="F176" s="43"/>
      <c r="H176" s="1094"/>
      <c r="I176" s="50"/>
    </row>
    <row r="177" spans="1:9" s="44" customFormat="1" ht="12">
      <c r="A177" s="28" t="s">
        <v>1231</v>
      </c>
      <c r="B177" s="67">
        <v>7415</v>
      </c>
      <c r="C177" s="68" t="s">
        <v>1232</v>
      </c>
      <c r="D177" s="69">
        <f>D178+D181+D187</f>
        <v>9600000</v>
      </c>
      <c r="E177" s="69">
        <f>E178+E181+E187+E189</f>
        <v>1068300.47</v>
      </c>
      <c r="F177" s="43">
        <f>E177/D177</f>
        <v>0.11128129895833333</v>
      </c>
      <c r="H177" s="1094"/>
      <c r="I177" s="58"/>
    </row>
    <row r="178" spans="1:9" s="44" customFormat="1" ht="11.25">
      <c r="A178" s="45" t="s">
        <v>1233</v>
      </c>
      <c r="B178" s="46">
        <v>74152</v>
      </c>
      <c r="C178" s="47" t="s">
        <v>1234</v>
      </c>
      <c r="D178" s="1104">
        <v>2000000</v>
      </c>
      <c r="E178" s="48">
        <f>SUM(E179:E180)</f>
        <v>68455.6</v>
      </c>
      <c r="F178" s="43"/>
      <c r="H178" s="1091"/>
      <c r="I178" s="58"/>
    </row>
    <row r="179" spans="1:8" s="44" customFormat="1" ht="11.25" hidden="1">
      <c r="A179" s="45" t="s">
        <v>1235</v>
      </c>
      <c r="B179" s="46">
        <v>741522</v>
      </c>
      <c r="C179" s="57" t="s">
        <v>1245</v>
      </c>
      <c r="D179" s="54"/>
      <c r="E179" s="55">
        <v>10600</v>
      </c>
      <c r="F179" s="43"/>
      <c r="H179" s="1091"/>
    </row>
    <row r="180" spans="1:8" s="44" customFormat="1" ht="11.25" hidden="1">
      <c r="A180" s="45" t="s">
        <v>1246</v>
      </c>
      <c r="B180" s="46">
        <v>741526</v>
      </c>
      <c r="C180" s="57" t="s">
        <v>1247</v>
      </c>
      <c r="D180" s="54"/>
      <c r="E180" s="55">
        <v>57855.6</v>
      </c>
      <c r="F180" s="43"/>
      <c r="H180" s="1091"/>
    </row>
    <row r="181" spans="1:9" s="50" customFormat="1" ht="11.25">
      <c r="A181" s="45" t="s">
        <v>1248</v>
      </c>
      <c r="B181" s="46">
        <v>74153</v>
      </c>
      <c r="C181" s="47" t="s">
        <v>1249</v>
      </c>
      <c r="D181" s="48">
        <f>D182+D183+D184</f>
        <v>7600000</v>
      </c>
      <c r="E181" s="48">
        <f>SUM(E182:E186)</f>
        <v>999844.87</v>
      </c>
      <c r="F181" s="43">
        <f>E181/D181</f>
        <v>0.1315585355263158</v>
      </c>
      <c r="H181" s="1091"/>
      <c r="I181" s="44"/>
    </row>
    <row r="182" spans="1:9" s="58" customFormat="1" ht="11.25">
      <c r="A182" s="45" t="s">
        <v>1250</v>
      </c>
      <c r="B182" s="46">
        <v>741531</v>
      </c>
      <c r="C182" s="57" t="s">
        <v>1251</v>
      </c>
      <c r="D182" s="54">
        <v>600000</v>
      </c>
      <c r="E182" s="55">
        <v>132630</v>
      </c>
      <c r="F182" s="43"/>
      <c r="H182" s="1092"/>
      <c r="I182" s="44"/>
    </row>
    <row r="183" spans="1:9" s="58" customFormat="1" ht="11.25">
      <c r="A183" s="45" t="s">
        <v>1252</v>
      </c>
      <c r="B183" s="46">
        <v>741532</v>
      </c>
      <c r="C183" s="57" t="s">
        <v>1253</v>
      </c>
      <c r="D183" s="54"/>
      <c r="E183" s="55">
        <v>0</v>
      </c>
      <c r="F183" s="43"/>
      <c r="H183" s="1094"/>
      <c r="I183" s="50"/>
    </row>
    <row r="184" spans="1:8" s="58" customFormat="1" ht="11.25">
      <c r="A184" s="45" t="s">
        <v>1254</v>
      </c>
      <c r="B184" s="46">
        <v>741534</v>
      </c>
      <c r="C184" s="57" t="s">
        <v>1255</v>
      </c>
      <c r="D184" s="1126">
        <v>7000000</v>
      </c>
      <c r="E184" s="55">
        <v>867214.87</v>
      </c>
      <c r="F184" s="43"/>
      <c r="H184" s="1094"/>
    </row>
    <row r="185" spans="1:8" s="58" customFormat="1" ht="11.25" hidden="1">
      <c r="A185" s="45" t="s">
        <v>1256</v>
      </c>
      <c r="B185" s="46">
        <v>741535</v>
      </c>
      <c r="C185" s="57" t="s">
        <v>1257</v>
      </c>
      <c r="D185" s="54"/>
      <c r="E185" s="55">
        <v>0</v>
      </c>
      <c r="F185" s="43"/>
      <c r="H185" s="1094"/>
    </row>
    <row r="186" spans="1:8" s="58" customFormat="1" ht="11.25" hidden="1">
      <c r="A186" s="45" t="s">
        <v>1258</v>
      </c>
      <c r="B186" s="46">
        <v>741536</v>
      </c>
      <c r="C186" s="57" t="s">
        <v>1259</v>
      </c>
      <c r="D186" s="54"/>
      <c r="E186" s="55">
        <v>0</v>
      </c>
      <c r="F186" s="43"/>
      <c r="H186" s="1094"/>
    </row>
    <row r="187" spans="1:9" s="50" customFormat="1" ht="11.25">
      <c r="A187" s="45" t="s">
        <v>1260</v>
      </c>
      <c r="B187" s="46">
        <v>74154</v>
      </c>
      <c r="C187" s="47" t="s">
        <v>1261</v>
      </c>
      <c r="D187" s="48">
        <f>D188</f>
        <v>0</v>
      </c>
      <c r="E187" s="48">
        <f>E188</f>
        <v>0</v>
      </c>
      <c r="F187" s="43"/>
      <c r="H187" s="1094"/>
      <c r="I187" s="58"/>
    </row>
    <row r="188" spans="1:8" s="58" customFormat="1" ht="11.25" hidden="1">
      <c r="A188" s="45" t="s">
        <v>1262</v>
      </c>
      <c r="B188" s="46">
        <v>741541</v>
      </c>
      <c r="C188" s="57" t="s">
        <v>1263</v>
      </c>
      <c r="D188" s="54"/>
      <c r="E188" s="55">
        <v>0</v>
      </c>
      <c r="F188" s="43"/>
      <c r="H188" s="1092"/>
    </row>
    <row r="189" spans="1:8" s="50" customFormat="1" ht="11.25">
      <c r="A189" s="45" t="s">
        <v>1264</v>
      </c>
      <c r="B189" s="46">
        <v>74156</v>
      </c>
      <c r="C189" s="47" t="s">
        <v>1265</v>
      </c>
      <c r="D189" s="48">
        <f>D190</f>
        <v>0</v>
      </c>
      <c r="E189" s="48">
        <f>E190</f>
        <v>0</v>
      </c>
      <c r="F189" s="43"/>
      <c r="H189" s="1094"/>
    </row>
    <row r="190" spans="1:8" s="58" customFormat="1" ht="11.25" hidden="1">
      <c r="A190" s="45" t="s">
        <v>1266</v>
      </c>
      <c r="B190" s="46">
        <v>741569</v>
      </c>
      <c r="C190" s="57" t="s">
        <v>1267</v>
      </c>
      <c r="D190" s="54"/>
      <c r="E190" s="55">
        <v>0</v>
      </c>
      <c r="F190" s="43"/>
      <c r="H190" s="1092"/>
    </row>
    <row r="191" spans="1:9" s="38" customFormat="1" ht="12">
      <c r="A191" s="59">
        <v>9</v>
      </c>
      <c r="B191" s="60">
        <v>742</v>
      </c>
      <c r="C191" s="61" t="s">
        <v>1268</v>
      </c>
      <c r="D191" s="31">
        <f>SUM(D192+D197+D201)</f>
        <v>10950000</v>
      </c>
      <c r="E191" s="31">
        <f>SUM(E192+E197+E201)</f>
        <v>3236962.87</v>
      </c>
      <c r="F191" s="32">
        <f>E191/D191</f>
        <v>0.29561304748858447</v>
      </c>
      <c r="H191" s="1094"/>
      <c r="I191" s="50"/>
    </row>
    <row r="192" spans="1:9" s="44" customFormat="1" ht="12">
      <c r="A192" s="28" t="s">
        <v>1269</v>
      </c>
      <c r="B192" s="67">
        <v>7421</v>
      </c>
      <c r="C192" s="68" t="s">
        <v>1270</v>
      </c>
      <c r="D192" s="69">
        <f>D193</f>
        <v>800000</v>
      </c>
      <c r="E192" s="69">
        <f>E193</f>
        <v>121250</v>
      </c>
      <c r="F192" s="43">
        <f>E192/D192</f>
        <v>0.1515625</v>
      </c>
      <c r="H192" s="1090"/>
      <c r="I192" s="58"/>
    </row>
    <row r="193" spans="1:9" s="50" customFormat="1" ht="11.25">
      <c r="A193" s="45" t="s">
        <v>1271</v>
      </c>
      <c r="B193" s="46">
        <v>74215</v>
      </c>
      <c r="C193" s="47" t="s">
        <v>1272</v>
      </c>
      <c r="D193" s="48">
        <v>800000</v>
      </c>
      <c r="E193" s="48">
        <f>SUM(E194:E195)</f>
        <v>121250</v>
      </c>
      <c r="F193" s="43">
        <f>E193/D193</f>
        <v>0.1515625</v>
      </c>
      <c r="H193" s="1091"/>
      <c r="I193" s="38"/>
    </row>
    <row r="194" spans="1:9" s="58" customFormat="1" ht="11.25" hidden="1">
      <c r="A194" s="45" t="s">
        <v>1273</v>
      </c>
      <c r="B194" s="46">
        <v>742152</v>
      </c>
      <c r="C194" s="57" t="s">
        <v>1274</v>
      </c>
      <c r="D194" s="54"/>
      <c r="E194" s="55">
        <v>121250</v>
      </c>
      <c r="F194" s="43"/>
      <c r="H194" s="1092"/>
      <c r="I194" s="44"/>
    </row>
    <row r="195" spans="1:9" s="58" customFormat="1" ht="11.25" hidden="1">
      <c r="A195" s="45" t="s">
        <v>1275</v>
      </c>
      <c r="B195" s="46">
        <v>742153</v>
      </c>
      <c r="C195" s="57" t="s">
        <v>1276</v>
      </c>
      <c r="D195" s="54" t="s">
        <v>1118</v>
      </c>
      <c r="E195" s="55">
        <v>0</v>
      </c>
      <c r="F195" s="43"/>
      <c r="H195" s="1094"/>
      <c r="I195" s="50"/>
    </row>
    <row r="196" spans="1:8" s="58" customFormat="1" ht="11.25" hidden="1">
      <c r="A196" s="45" t="s">
        <v>1277</v>
      </c>
      <c r="B196" s="46">
        <v>742154</v>
      </c>
      <c r="C196" s="57"/>
      <c r="D196" s="54"/>
      <c r="E196" s="55">
        <v>0</v>
      </c>
      <c r="F196" s="43"/>
      <c r="H196" s="1094"/>
    </row>
    <row r="197" spans="1:9" s="44" customFormat="1" ht="12">
      <c r="A197" s="28" t="s">
        <v>1278</v>
      </c>
      <c r="B197" s="67">
        <v>7422</v>
      </c>
      <c r="C197" s="68" t="s">
        <v>1279</v>
      </c>
      <c r="D197" s="69">
        <f>D198</f>
        <v>9900000</v>
      </c>
      <c r="E197" s="69">
        <f>E198</f>
        <v>3051841.62</v>
      </c>
      <c r="F197" s="43">
        <f>E197/D197</f>
        <v>0.3082668303030303</v>
      </c>
      <c r="H197" s="1094"/>
      <c r="I197" s="58"/>
    </row>
    <row r="198" spans="1:9" s="50" customFormat="1" ht="11.25">
      <c r="A198" s="45" t="s">
        <v>1280</v>
      </c>
      <c r="B198" s="46">
        <v>74225</v>
      </c>
      <c r="C198" s="47" t="s">
        <v>1281</v>
      </c>
      <c r="D198" s="48">
        <f>SUM(D199:D200)</f>
        <v>9900000</v>
      </c>
      <c r="E198" s="48">
        <f>SUM(E199:E200)</f>
        <v>3051841.62</v>
      </c>
      <c r="F198" s="43">
        <f>E198/D198</f>
        <v>0.3082668303030303</v>
      </c>
      <c r="H198" s="1091"/>
      <c r="I198" s="58"/>
    </row>
    <row r="199" spans="1:9" s="58" customFormat="1" ht="11.25">
      <c r="A199" s="45" t="s">
        <v>1282</v>
      </c>
      <c r="B199" s="46">
        <v>742251</v>
      </c>
      <c r="C199" s="57" t="s">
        <v>1283</v>
      </c>
      <c r="D199" s="54">
        <v>1400000</v>
      </c>
      <c r="E199" s="55">
        <v>481219.17</v>
      </c>
      <c r="F199" s="43"/>
      <c r="H199" s="1092"/>
      <c r="I199" s="44"/>
    </row>
    <row r="200" spans="1:9" s="58" customFormat="1" ht="11.25">
      <c r="A200" s="45" t="s">
        <v>1284</v>
      </c>
      <c r="B200" s="46">
        <v>742253</v>
      </c>
      <c r="C200" s="57" t="s">
        <v>1285</v>
      </c>
      <c r="D200" s="54">
        <v>8500000</v>
      </c>
      <c r="E200" s="55">
        <v>2570622.45</v>
      </c>
      <c r="F200" s="43"/>
      <c r="H200" s="1094"/>
      <c r="I200" s="50"/>
    </row>
    <row r="201" spans="1:9" s="44" customFormat="1" ht="12">
      <c r="A201" s="28" t="s">
        <v>1286</v>
      </c>
      <c r="B201" s="67">
        <v>7423</v>
      </c>
      <c r="C201" s="68" t="s">
        <v>1287</v>
      </c>
      <c r="D201" s="69">
        <f>D202</f>
        <v>250000</v>
      </c>
      <c r="E201" s="54">
        <f>E202</f>
        <v>63871.25</v>
      </c>
      <c r="F201" s="43">
        <f>E201/D201</f>
        <v>0.255485</v>
      </c>
      <c r="H201" s="1094"/>
      <c r="I201" s="58"/>
    </row>
    <row r="202" spans="1:9" s="50" customFormat="1" ht="11.25">
      <c r="A202" s="45" t="s">
        <v>1288</v>
      </c>
      <c r="B202" s="46">
        <v>74235</v>
      </c>
      <c r="C202" s="47" t="s">
        <v>1289</v>
      </c>
      <c r="D202" s="48">
        <v>250000</v>
      </c>
      <c r="E202" s="48">
        <f>E203</f>
        <v>63871.25</v>
      </c>
      <c r="F202" s="43">
        <f>E202/D202</f>
        <v>0.255485</v>
      </c>
      <c r="H202" s="1091"/>
      <c r="I202" s="58"/>
    </row>
    <row r="203" spans="1:9" s="58" customFormat="1" ht="11.25" hidden="1">
      <c r="A203" s="45" t="s">
        <v>1290</v>
      </c>
      <c r="B203" s="46">
        <v>742351</v>
      </c>
      <c r="C203" s="57" t="s">
        <v>1291</v>
      </c>
      <c r="D203" s="54"/>
      <c r="E203" s="55">
        <v>63871.25</v>
      </c>
      <c r="F203" s="43"/>
      <c r="H203" s="1092"/>
      <c r="I203" s="44"/>
    </row>
    <row r="204" spans="1:9" s="38" customFormat="1" ht="12">
      <c r="A204" s="59">
        <v>10</v>
      </c>
      <c r="B204" s="60">
        <v>743</v>
      </c>
      <c r="C204" s="61" t="s">
        <v>1292</v>
      </c>
      <c r="D204" s="31">
        <f>D205</f>
        <v>3600000</v>
      </c>
      <c r="E204" s="62">
        <f>SUM(E205)</f>
        <v>1611601.5</v>
      </c>
      <c r="F204" s="32">
        <f>E204/D204</f>
        <v>0.4476670833333333</v>
      </c>
      <c r="H204" s="1094"/>
      <c r="I204" s="50"/>
    </row>
    <row r="205" spans="1:9" s="44" customFormat="1" ht="12">
      <c r="A205" s="28" t="s">
        <v>1293</v>
      </c>
      <c r="B205" s="67">
        <v>7433</v>
      </c>
      <c r="C205" s="68" t="s">
        <v>1294</v>
      </c>
      <c r="D205" s="54">
        <f>D206+D208</f>
        <v>3600000</v>
      </c>
      <c r="E205" s="55">
        <f>E206+E208</f>
        <v>1611601.5</v>
      </c>
      <c r="F205" s="43">
        <f>E205/D205</f>
        <v>0.4476670833333333</v>
      </c>
      <c r="H205" s="1090"/>
      <c r="I205" s="58"/>
    </row>
    <row r="206" spans="1:9" s="50" customFormat="1" ht="11.25">
      <c r="A206" s="45" t="s">
        <v>1295</v>
      </c>
      <c r="B206" s="46">
        <v>74332</v>
      </c>
      <c r="C206" s="47" t="s">
        <v>1296</v>
      </c>
      <c r="D206" s="48">
        <v>2600000</v>
      </c>
      <c r="E206" s="49">
        <f>SUM(E207)</f>
        <v>1596601.5</v>
      </c>
      <c r="F206" s="43">
        <f>E206/D206</f>
        <v>0.6140775</v>
      </c>
      <c r="H206" s="1091"/>
      <c r="I206" s="38"/>
    </row>
    <row r="207" spans="1:9" s="58" customFormat="1" ht="11.25" hidden="1">
      <c r="A207" s="45" t="s">
        <v>1297</v>
      </c>
      <c r="B207" s="46">
        <v>743324</v>
      </c>
      <c r="C207" s="57" t="s">
        <v>1298</v>
      </c>
      <c r="D207" s="54"/>
      <c r="E207" s="55">
        <v>1596601.5</v>
      </c>
      <c r="F207" s="43"/>
      <c r="H207" s="1092"/>
      <c r="I207" s="44"/>
    </row>
    <row r="208" spans="1:8" s="50" customFormat="1" ht="11.25">
      <c r="A208" s="45" t="s">
        <v>1299</v>
      </c>
      <c r="B208" s="46">
        <v>74335</v>
      </c>
      <c r="C208" s="47" t="s">
        <v>1300</v>
      </c>
      <c r="D208" s="48">
        <v>1000000</v>
      </c>
      <c r="E208" s="49">
        <f>SUM(E209:E211)</f>
        <v>15000</v>
      </c>
      <c r="F208" s="43">
        <f>E208/D208</f>
        <v>0.015</v>
      </c>
      <c r="H208" s="1094"/>
    </row>
    <row r="209" spans="1:8" s="58" customFormat="1" ht="11.25" hidden="1">
      <c r="A209" s="45" t="s">
        <v>1301</v>
      </c>
      <c r="B209" s="46">
        <v>743351</v>
      </c>
      <c r="C209" s="57" t="s">
        <v>1302</v>
      </c>
      <c r="D209" s="54" t="s">
        <v>1118</v>
      </c>
      <c r="E209" s="55">
        <v>15000</v>
      </c>
      <c r="F209" s="43"/>
      <c r="H209" s="1092"/>
    </row>
    <row r="210" spans="1:9" s="44" customFormat="1" ht="11.25" hidden="1">
      <c r="A210" s="45" t="s">
        <v>1303</v>
      </c>
      <c r="B210" s="46">
        <v>743352</v>
      </c>
      <c r="C210" s="57" t="s">
        <v>1304</v>
      </c>
      <c r="D210" s="54" t="s">
        <v>1118</v>
      </c>
      <c r="E210" s="55">
        <v>0</v>
      </c>
      <c r="F210" s="43"/>
      <c r="H210" s="1094"/>
      <c r="I210" s="50"/>
    </row>
    <row r="211" spans="1:9" s="44" customFormat="1" ht="11.25" hidden="1">
      <c r="A211" s="45" t="s">
        <v>1305</v>
      </c>
      <c r="B211" s="46">
        <v>743353</v>
      </c>
      <c r="C211" s="57" t="s">
        <v>1306</v>
      </c>
      <c r="D211" s="54" t="s">
        <v>1118</v>
      </c>
      <c r="E211" s="55"/>
      <c r="F211" s="43"/>
      <c r="H211" s="1091"/>
      <c r="I211" s="58"/>
    </row>
    <row r="212" spans="1:9" s="85" customFormat="1" ht="12">
      <c r="A212" s="59">
        <v>11</v>
      </c>
      <c r="B212" s="83">
        <v>744</v>
      </c>
      <c r="C212" s="84" t="s">
        <v>1307</v>
      </c>
      <c r="D212" s="31">
        <v>3424000</v>
      </c>
      <c r="E212" s="62">
        <f>SUM(E213:E214)</f>
        <v>0</v>
      </c>
      <c r="F212" s="32">
        <f>E212/D212</f>
        <v>0</v>
      </c>
      <c r="H212" s="1091"/>
      <c r="I212" s="44"/>
    </row>
    <row r="213" spans="1:9" s="85" customFormat="1" ht="12" hidden="1">
      <c r="A213" s="28" t="s">
        <v>1308</v>
      </c>
      <c r="B213" s="86">
        <v>7441</v>
      </c>
      <c r="C213" s="87" t="s">
        <v>1309</v>
      </c>
      <c r="D213" s="69"/>
      <c r="E213" s="74">
        <v>0</v>
      </c>
      <c r="F213" s="43"/>
      <c r="H213" s="1091"/>
      <c r="I213" s="44"/>
    </row>
    <row r="214" spans="1:8" s="85" customFormat="1" ht="12" hidden="1">
      <c r="A214" s="28" t="s">
        <v>1310</v>
      </c>
      <c r="B214" s="86">
        <v>7442</v>
      </c>
      <c r="C214" s="87" t="s">
        <v>0</v>
      </c>
      <c r="D214" s="69"/>
      <c r="E214" s="74">
        <v>0</v>
      </c>
      <c r="F214" s="43"/>
      <c r="H214" s="1091"/>
    </row>
    <row r="215" spans="1:9" s="1117" customFormat="1" ht="12">
      <c r="A215" s="1113">
        <v>12</v>
      </c>
      <c r="B215" s="1114">
        <v>745</v>
      </c>
      <c r="C215" s="1115" t="s">
        <v>1</v>
      </c>
      <c r="D215" s="1112">
        <v>14670009.52</v>
      </c>
      <c r="E215" s="1112">
        <f>E216</f>
        <v>10783949.41</v>
      </c>
      <c r="F215" s="1116">
        <f>E215/D215</f>
        <v>0.7351017322311868</v>
      </c>
      <c r="H215" s="1118"/>
      <c r="I215" s="1119"/>
    </row>
    <row r="216" spans="1:9" s="44" customFormat="1" ht="12" hidden="1">
      <c r="A216" s="28" t="s">
        <v>2</v>
      </c>
      <c r="B216" s="67">
        <v>7451</v>
      </c>
      <c r="C216" s="68" t="s">
        <v>1</v>
      </c>
      <c r="D216" s="1059">
        <v>14087009.52</v>
      </c>
      <c r="E216" s="69">
        <f>E217</f>
        <v>10783949.41</v>
      </c>
      <c r="F216" s="43">
        <f>E216/D216</f>
        <v>0.7655243928592164</v>
      </c>
      <c r="H216" s="1090"/>
      <c r="I216" s="85"/>
    </row>
    <row r="217" spans="1:9" s="50" customFormat="1" ht="11.25" hidden="1">
      <c r="A217" s="45" t="s">
        <v>3</v>
      </c>
      <c r="B217" s="46">
        <v>74515</v>
      </c>
      <c r="C217" s="47" t="s">
        <v>4</v>
      </c>
      <c r="D217" s="48"/>
      <c r="E217" s="49">
        <f>SUM(E218)</f>
        <v>10783949.41</v>
      </c>
      <c r="F217" s="43" t="e">
        <f>E217/D217</f>
        <v>#DIV/0!</v>
      </c>
      <c r="H217" s="1091"/>
      <c r="I217" s="38"/>
    </row>
    <row r="218" spans="1:9" s="58" customFormat="1" ht="11.25" hidden="1">
      <c r="A218" s="45" t="s">
        <v>5</v>
      </c>
      <c r="B218" s="46">
        <v>745151</v>
      </c>
      <c r="C218" s="57" t="s">
        <v>6</v>
      </c>
      <c r="D218" s="54"/>
      <c r="E218" s="55">
        <v>10783949.41</v>
      </c>
      <c r="F218" s="43"/>
      <c r="H218" s="1092"/>
      <c r="I218" s="44"/>
    </row>
    <row r="219" spans="1:9" s="1123" customFormat="1" ht="12.75">
      <c r="A219" s="1120"/>
      <c r="B219" s="1121">
        <v>77</v>
      </c>
      <c r="C219" s="1122" t="s">
        <v>7</v>
      </c>
      <c r="D219" s="1112">
        <f>D220+D222</f>
        <v>2312000</v>
      </c>
      <c r="E219" s="1112">
        <f>E220+E222</f>
        <v>33211.2</v>
      </c>
      <c r="F219" s="1116">
        <f>E219/D219</f>
        <v>0.01436470588235294</v>
      </c>
      <c r="H219" s="1124"/>
      <c r="I219" s="1125"/>
    </row>
    <row r="220" spans="1:9" s="38" customFormat="1" ht="12">
      <c r="A220" s="59">
        <v>13</v>
      </c>
      <c r="B220" s="60">
        <v>771</v>
      </c>
      <c r="C220" s="61" t="s">
        <v>7</v>
      </c>
      <c r="D220" s="31">
        <v>2182000</v>
      </c>
      <c r="E220" s="62">
        <f>E221</f>
        <v>0</v>
      </c>
      <c r="F220" s="32"/>
      <c r="H220" s="1099"/>
      <c r="I220" s="58"/>
    </row>
    <row r="221" spans="1:9" s="92" customFormat="1" ht="12" hidden="1">
      <c r="A221" s="89" t="s">
        <v>8</v>
      </c>
      <c r="B221" s="90"/>
      <c r="C221" s="65" t="s">
        <v>7</v>
      </c>
      <c r="D221" s="91"/>
      <c r="E221" s="74">
        <v>0</v>
      </c>
      <c r="F221" s="43"/>
      <c r="H221" s="1090"/>
      <c r="I221" s="88"/>
    </row>
    <row r="222" spans="1:9" s="92" customFormat="1" ht="12">
      <c r="A222" s="93" t="s">
        <v>9</v>
      </c>
      <c r="B222" s="90">
        <v>772</v>
      </c>
      <c r="C222" s="94" t="s">
        <v>10</v>
      </c>
      <c r="D222" s="95">
        <v>130000</v>
      </c>
      <c r="E222" s="62">
        <f>E223</f>
        <v>33211.2</v>
      </c>
      <c r="F222" s="32"/>
      <c r="H222" s="1100"/>
      <c r="I222" s="38"/>
    </row>
    <row r="223" spans="1:8" s="92" customFormat="1" ht="12" hidden="1">
      <c r="A223" s="89" t="s">
        <v>11</v>
      </c>
      <c r="B223" s="96"/>
      <c r="C223" s="65" t="s">
        <v>10</v>
      </c>
      <c r="D223" s="91"/>
      <c r="E223" s="97">
        <v>33211.2</v>
      </c>
      <c r="F223" s="98"/>
      <c r="H223" s="1100"/>
    </row>
    <row r="224" spans="1:9" s="103" customFormat="1" ht="13.5" thickBot="1">
      <c r="A224" s="935"/>
      <c r="B224" s="99"/>
      <c r="C224" s="100" t="s">
        <v>12</v>
      </c>
      <c r="D224" s="101">
        <f>SUM(D9+D108+D110+D127+D148+D154+D161+D172+D191+D204+D212+D215+D220+D222)</f>
        <v>410457719.52</v>
      </c>
      <c r="E224" s="101">
        <f>SUM(E9+E108+E110+E127+E148+E154+E161+E172+E191+E204+E212+E215+E220+E222)</f>
        <v>176005091.1</v>
      </c>
      <c r="F224" s="102">
        <f>E224/D224</f>
        <v>0.4288020001324983</v>
      </c>
      <c r="H224" s="1100"/>
      <c r="I224" s="92"/>
    </row>
    <row r="225" spans="1:9" ht="12.75">
      <c r="A225" s="1176" t="s">
        <v>13</v>
      </c>
      <c r="B225" s="1176"/>
      <c r="C225" s="1176"/>
      <c r="D225" s="1176"/>
      <c r="E225" s="1176"/>
      <c r="F225" s="1176"/>
      <c r="H225" s="1101"/>
      <c r="I225" s="92"/>
    </row>
    <row r="226" spans="1:9" s="106" customFormat="1" ht="12.75">
      <c r="A226" s="59" t="s">
        <v>14</v>
      </c>
      <c r="B226" s="60">
        <v>311</v>
      </c>
      <c r="C226" s="61" t="s">
        <v>15</v>
      </c>
      <c r="D226" s="31">
        <f>D228</f>
        <v>6060280.48</v>
      </c>
      <c r="E226" s="104">
        <f>E227</f>
        <v>0</v>
      </c>
      <c r="F226" s="105"/>
      <c r="H226" s="1089"/>
      <c r="I226" s="103"/>
    </row>
    <row r="227" spans="1:9" s="33" customFormat="1" ht="12.75" hidden="1">
      <c r="A227" s="107"/>
      <c r="B227" s="67">
        <v>3117</v>
      </c>
      <c r="C227" s="68" t="s">
        <v>16</v>
      </c>
      <c r="D227" s="69"/>
      <c r="E227" s="108">
        <f>E228</f>
        <v>0</v>
      </c>
      <c r="F227" s="43"/>
      <c r="H227" s="1102"/>
      <c r="I227" s="916"/>
    </row>
    <row r="228" spans="1:9" s="38" customFormat="1" ht="12">
      <c r="A228" s="109"/>
      <c r="B228" s="46">
        <v>31171</v>
      </c>
      <c r="C228" s="47" t="s">
        <v>16</v>
      </c>
      <c r="D228" s="48">
        <v>6060280.48</v>
      </c>
      <c r="E228" s="110">
        <f>E229</f>
        <v>0</v>
      </c>
      <c r="F228" s="43"/>
      <c r="H228" s="951"/>
      <c r="I228" s="106"/>
    </row>
    <row r="229" spans="1:9" s="38" customFormat="1" ht="12" hidden="1">
      <c r="A229" s="45"/>
      <c r="B229" s="46">
        <v>311712</v>
      </c>
      <c r="C229" s="57" t="s">
        <v>17</v>
      </c>
      <c r="D229" s="54">
        <v>5308590</v>
      </c>
      <c r="E229" s="111"/>
      <c r="F229" s="43"/>
      <c r="H229" s="1090"/>
      <c r="I229" s="33"/>
    </row>
    <row r="230" spans="1:9" s="44" customFormat="1" ht="11.25" hidden="1">
      <c r="A230" s="109"/>
      <c r="B230" s="46"/>
      <c r="C230" s="57" t="s">
        <v>17</v>
      </c>
      <c r="D230" s="54"/>
      <c r="E230" s="111">
        <v>0</v>
      </c>
      <c r="F230" s="43"/>
      <c r="H230" s="1090"/>
      <c r="I230" s="38"/>
    </row>
    <row r="231" spans="1:9" s="44" customFormat="1" ht="11.25" hidden="1">
      <c r="A231" s="109"/>
      <c r="B231" s="46"/>
      <c r="C231" s="57" t="s">
        <v>18</v>
      </c>
      <c r="D231" s="54"/>
      <c r="E231" s="111"/>
      <c r="F231" s="43"/>
      <c r="H231" s="1091"/>
      <c r="I231" s="38"/>
    </row>
    <row r="232" spans="1:8" s="44" customFormat="1" ht="11.25" hidden="1">
      <c r="A232" s="109"/>
      <c r="B232" s="46"/>
      <c r="C232" s="57" t="s">
        <v>19</v>
      </c>
      <c r="D232" s="54"/>
      <c r="E232" s="111"/>
      <c r="F232" s="43"/>
      <c r="H232" s="1091"/>
    </row>
    <row r="233" spans="1:8" s="44" customFormat="1" ht="11.25" hidden="1">
      <c r="A233" s="109"/>
      <c r="B233" s="46"/>
      <c r="C233" s="57" t="s">
        <v>20</v>
      </c>
      <c r="D233" s="112"/>
      <c r="E233" s="111"/>
      <c r="F233" s="43"/>
      <c r="H233" s="1091"/>
    </row>
    <row r="234" spans="1:8" s="44" customFormat="1" ht="11.25" hidden="1">
      <c r="A234" s="109"/>
      <c r="B234" s="46"/>
      <c r="C234" s="57" t="s">
        <v>21</v>
      </c>
      <c r="D234" s="112"/>
      <c r="E234" s="111"/>
      <c r="F234" s="43"/>
      <c r="H234" s="1091"/>
    </row>
    <row r="235" spans="1:8" s="44" customFormat="1" ht="11.25" hidden="1">
      <c r="A235" s="109"/>
      <c r="B235" s="46"/>
      <c r="C235" s="57" t="s">
        <v>22</v>
      </c>
      <c r="D235" s="112"/>
      <c r="E235" s="111">
        <v>0</v>
      </c>
      <c r="F235" s="43"/>
      <c r="H235" s="1091"/>
    </row>
    <row r="236" spans="1:8" s="44" customFormat="1" ht="11.25" hidden="1">
      <c r="A236" s="109"/>
      <c r="B236" s="46"/>
      <c r="C236" s="57" t="s">
        <v>23</v>
      </c>
      <c r="D236" s="112"/>
      <c r="E236" s="111"/>
      <c r="F236" s="43"/>
      <c r="H236" s="1091"/>
    </row>
    <row r="237" spans="1:8" s="44" customFormat="1" ht="11.25" hidden="1">
      <c r="A237" s="109"/>
      <c r="B237" s="46"/>
      <c r="C237" s="57" t="s">
        <v>24</v>
      </c>
      <c r="D237" s="112"/>
      <c r="E237" s="111"/>
      <c r="F237" s="43"/>
      <c r="H237" s="1091"/>
    </row>
    <row r="238" spans="1:8" s="44" customFormat="1" ht="11.25" hidden="1">
      <c r="A238" s="109"/>
      <c r="B238" s="46"/>
      <c r="C238" s="57"/>
      <c r="D238" s="112">
        <f>SUM(D232:D237)</f>
        <v>0</v>
      </c>
      <c r="E238" s="111"/>
      <c r="F238" s="43"/>
      <c r="H238" s="1091"/>
    </row>
    <row r="239" spans="1:8" s="44" customFormat="1" ht="11.25" hidden="1">
      <c r="A239" s="109"/>
      <c r="B239" s="46"/>
      <c r="C239" s="113" t="s">
        <v>25</v>
      </c>
      <c r="D239" s="54"/>
      <c r="E239" s="111"/>
      <c r="F239" s="43"/>
      <c r="H239" s="1091"/>
    </row>
    <row r="240" spans="1:9" s="38" customFormat="1" ht="11.25" hidden="1">
      <c r="A240" s="45"/>
      <c r="B240" s="46">
        <v>311711</v>
      </c>
      <c r="C240" s="57" t="s">
        <v>26</v>
      </c>
      <c r="D240" s="54"/>
      <c r="E240" s="111"/>
      <c r="F240" s="43"/>
      <c r="H240" s="1091"/>
      <c r="I240" s="44"/>
    </row>
    <row r="241" spans="1:8" s="44" customFormat="1" ht="11.25" hidden="1">
      <c r="A241" s="109"/>
      <c r="B241" s="46">
        <v>311713</v>
      </c>
      <c r="C241" s="57" t="s">
        <v>27</v>
      </c>
      <c r="D241" s="54"/>
      <c r="E241" s="111"/>
      <c r="F241" s="43"/>
      <c r="H241" s="1090"/>
    </row>
    <row r="242" spans="1:8" s="38" customFormat="1" ht="12.75">
      <c r="A242" s="59" t="s">
        <v>795</v>
      </c>
      <c r="B242" s="60">
        <v>321</v>
      </c>
      <c r="C242" s="114" t="s">
        <v>28</v>
      </c>
      <c r="D242" s="31">
        <v>0</v>
      </c>
      <c r="E242" s="115">
        <f>E243</f>
        <v>0</v>
      </c>
      <c r="F242" s="32" t="e">
        <f>E242/D242</f>
        <v>#DIV/0!</v>
      </c>
      <c r="H242" s="1091"/>
    </row>
    <row r="243" spans="1:8" s="44" customFormat="1" ht="12.75" hidden="1">
      <c r="A243" s="28"/>
      <c r="B243" s="67">
        <v>3211</v>
      </c>
      <c r="C243" s="921" t="s">
        <v>28</v>
      </c>
      <c r="D243" s="69"/>
      <c r="E243" s="116">
        <f>E244</f>
        <v>0</v>
      </c>
      <c r="F243" s="43"/>
      <c r="H243" s="1090"/>
    </row>
    <row r="244" spans="1:8" s="38" customFormat="1" ht="11.25">
      <c r="A244" s="117"/>
      <c r="B244" s="46">
        <v>32121</v>
      </c>
      <c r="C244" s="47" t="s">
        <v>29</v>
      </c>
      <c r="D244" s="48"/>
      <c r="E244" s="110">
        <f>E245</f>
        <v>0</v>
      </c>
      <c r="F244" s="43"/>
      <c r="H244" s="1091"/>
    </row>
    <row r="245" spans="1:8" s="44" customFormat="1" ht="11.25" hidden="1">
      <c r="A245" s="45"/>
      <c r="B245" s="46">
        <v>321121</v>
      </c>
      <c r="C245" s="57" t="s">
        <v>30</v>
      </c>
      <c r="D245" s="54"/>
      <c r="E245" s="111"/>
      <c r="F245" s="43"/>
      <c r="H245" s="1090"/>
    </row>
    <row r="246" spans="1:9" s="103" customFormat="1" ht="13.5" thickBot="1">
      <c r="A246" s="936"/>
      <c r="B246" s="118"/>
      <c r="C246" s="119" t="s">
        <v>31</v>
      </c>
      <c r="D246" s="95">
        <f>D226+D242</f>
        <v>6060280.48</v>
      </c>
      <c r="E246" s="120">
        <f>E226+E242</f>
        <v>0</v>
      </c>
      <c r="F246" s="102">
        <f>E246/D246</f>
        <v>0</v>
      </c>
      <c r="H246" s="1091"/>
      <c r="I246" s="38"/>
    </row>
    <row r="247" spans="1:9" ht="12.75">
      <c r="A247" s="1176" t="s">
        <v>32</v>
      </c>
      <c r="B247" s="1176"/>
      <c r="C247" s="1176"/>
      <c r="D247" s="1176"/>
      <c r="E247" s="1176"/>
      <c r="F247" s="1176"/>
      <c r="H247" s="1101"/>
      <c r="I247" s="44"/>
    </row>
    <row r="248" spans="1:9" ht="12.75">
      <c r="A248" s="937" t="s">
        <v>188</v>
      </c>
      <c r="B248" s="60">
        <v>812</v>
      </c>
      <c r="C248" s="114" t="s">
        <v>33</v>
      </c>
      <c r="D248" s="121"/>
      <c r="E248" s="121">
        <f>E249</f>
        <v>0</v>
      </c>
      <c r="F248" s="72"/>
      <c r="H248" s="1089"/>
      <c r="I248" s="103"/>
    </row>
    <row r="249" spans="1:9" s="44" customFormat="1" ht="12.75" hidden="1">
      <c r="A249" s="28" t="s">
        <v>38</v>
      </c>
      <c r="B249" s="122">
        <v>8121</v>
      </c>
      <c r="C249" s="921" t="s">
        <v>33</v>
      </c>
      <c r="D249" s="91"/>
      <c r="E249" s="91">
        <f>E250</f>
        <v>0</v>
      </c>
      <c r="F249" s="43"/>
      <c r="H249" s="1089"/>
      <c r="I249" s="916"/>
    </row>
    <row r="250" spans="1:9" s="50" customFormat="1" ht="12.75">
      <c r="A250" s="45" t="s">
        <v>40</v>
      </c>
      <c r="B250" s="123">
        <v>81215</v>
      </c>
      <c r="C250" s="124" t="s">
        <v>34</v>
      </c>
      <c r="D250" s="125"/>
      <c r="E250" s="110">
        <v>0</v>
      </c>
      <c r="F250" s="126"/>
      <c r="H250" s="1091"/>
      <c r="I250" s="916"/>
    </row>
    <row r="251" spans="1:9" s="103" customFormat="1" ht="13.5" thickBot="1">
      <c r="A251" s="935"/>
      <c r="B251" s="99"/>
      <c r="C251" s="100" t="s">
        <v>35</v>
      </c>
      <c r="D251" s="101">
        <f>D248</f>
        <v>0</v>
      </c>
      <c r="E251" s="101">
        <f>E248</f>
        <v>0</v>
      </c>
      <c r="F251" s="102"/>
      <c r="H251" s="1092"/>
      <c r="I251" s="44"/>
    </row>
    <row r="252" spans="1:9" ht="12.75">
      <c r="A252" s="1176" t="s">
        <v>36</v>
      </c>
      <c r="B252" s="1176"/>
      <c r="C252" s="1176"/>
      <c r="D252" s="1176"/>
      <c r="E252" s="1176"/>
      <c r="F252" s="1176"/>
      <c r="H252" s="1101"/>
      <c r="I252" s="50"/>
    </row>
    <row r="253" spans="1:9" ht="12.75">
      <c r="A253" s="937" t="s">
        <v>189</v>
      </c>
      <c r="B253" s="60">
        <v>911</v>
      </c>
      <c r="C253" s="114" t="s">
        <v>37</v>
      </c>
      <c r="D253" s="121"/>
      <c r="E253" s="121">
        <f>E254</f>
        <v>0</v>
      </c>
      <c r="F253" s="32" t="e">
        <f>E253/D253</f>
        <v>#DIV/0!</v>
      </c>
      <c r="H253" s="1089"/>
      <c r="I253" s="103"/>
    </row>
    <row r="254" spans="1:9" s="44" customFormat="1" ht="12.75" hidden="1">
      <c r="A254" s="28" t="s">
        <v>38</v>
      </c>
      <c r="B254" s="67">
        <v>9114</v>
      </c>
      <c r="C254" s="938" t="s">
        <v>39</v>
      </c>
      <c r="D254" s="127" t="str">
        <f>D255</f>
        <v> </v>
      </c>
      <c r="E254" s="127">
        <f>E255</f>
        <v>0</v>
      </c>
      <c r="F254" s="43"/>
      <c r="H254" s="1089"/>
      <c r="I254" s="916"/>
    </row>
    <row r="255" spans="1:9" s="50" customFormat="1" ht="12.75">
      <c r="A255" s="45" t="s">
        <v>45</v>
      </c>
      <c r="B255" s="46">
        <v>91145</v>
      </c>
      <c r="C255" s="128" t="s">
        <v>41</v>
      </c>
      <c r="D255" s="129" t="s">
        <v>1118</v>
      </c>
      <c r="E255" s="130">
        <v>0</v>
      </c>
      <c r="F255" s="72"/>
      <c r="H255" s="1091"/>
      <c r="I255" s="916"/>
    </row>
    <row r="256" spans="1:9" s="38" customFormat="1" ht="12.75">
      <c r="A256" s="937" t="s">
        <v>191</v>
      </c>
      <c r="B256" s="60">
        <v>921</v>
      </c>
      <c r="C256" s="114" t="s">
        <v>42</v>
      </c>
      <c r="D256" s="31"/>
      <c r="E256" s="31">
        <f>E257</f>
        <v>0</v>
      </c>
      <c r="F256" s="32"/>
      <c r="H256" s="1092"/>
      <c r="I256" s="44"/>
    </row>
    <row r="257" spans="1:9" s="44" customFormat="1" ht="12.75" hidden="1">
      <c r="A257" s="28" t="s">
        <v>43</v>
      </c>
      <c r="B257" s="122">
        <v>9219</v>
      </c>
      <c r="C257" s="939" t="s">
        <v>44</v>
      </c>
      <c r="D257" s="91"/>
      <c r="E257" s="91">
        <f>E258</f>
        <v>0</v>
      </c>
      <c r="F257" s="43"/>
      <c r="H257" s="1090"/>
      <c r="I257" s="50"/>
    </row>
    <row r="258" spans="1:9" s="50" customFormat="1" ht="11.25">
      <c r="A258" s="45" t="s">
        <v>520</v>
      </c>
      <c r="B258" s="123">
        <v>92195</v>
      </c>
      <c r="C258" s="124" t="s">
        <v>46</v>
      </c>
      <c r="D258" s="125" t="s">
        <v>1118</v>
      </c>
      <c r="E258" s="110">
        <v>0</v>
      </c>
      <c r="F258" s="72"/>
      <c r="H258" s="1091"/>
      <c r="I258" s="38"/>
    </row>
    <row r="259" spans="1:9" s="103" customFormat="1" ht="13.5" thickBot="1">
      <c r="A259" s="935"/>
      <c r="B259" s="99"/>
      <c r="C259" s="100" t="s">
        <v>47</v>
      </c>
      <c r="D259" s="101">
        <f>D253+D256</f>
        <v>0</v>
      </c>
      <c r="E259" s="131">
        <f>E253+E256</f>
        <v>0</v>
      </c>
      <c r="F259" s="102" t="e">
        <f>E259/D259</f>
        <v>#DIV/0!</v>
      </c>
      <c r="H259" s="1092"/>
      <c r="I259" s="44"/>
    </row>
    <row r="260" spans="1:9" ht="18.75" customHeight="1" thickBot="1">
      <c r="A260" s="1177" t="s">
        <v>48</v>
      </c>
      <c r="B260" s="1177"/>
      <c r="C260" s="1177"/>
      <c r="D260" s="132">
        <f>D224+D246+D251+D259</f>
        <v>416518000</v>
      </c>
      <c r="E260" s="132">
        <f>E224+E246+E251+E259</f>
        <v>176005091.1</v>
      </c>
      <c r="F260" s="133">
        <f>E260/D260</f>
        <v>0.42256298911451606</v>
      </c>
      <c r="H260" s="1101"/>
      <c r="I260" s="50"/>
    </row>
    <row r="261" spans="1:9" ht="12.75" customHeight="1" hidden="1">
      <c r="A261" s="134"/>
      <c r="B261" s="135"/>
      <c r="C261" s="136"/>
      <c r="D261" s="7"/>
      <c r="E261" s="44"/>
      <c r="F261" s="6"/>
      <c r="I261" s="103"/>
    </row>
    <row r="262" spans="1:6" ht="30.75" customHeight="1" hidden="1">
      <c r="A262" s="134"/>
      <c r="B262" s="135"/>
      <c r="C262" s="136"/>
      <c r="D262" s="7"/>
      <c r="E262" s="8"/>
      <c r="F262" s="6"/>
    </row>
    <row r="263" spans="1:9" s="103" customFormat="1" ht="6" customHeight="1" hidden="1">
      <c r="A263" s="137"/>
      <c r="B263" s="138"/>
      <c r="C263" s="139"/>
      <c r="E263" s="44"/>
      <c r="F263" s="6"/>
      <c r="H263" s="916"/>
      <c r="I263" s="916"/>
    </row>
    <row r="264" spans="1:9" s="103" customFormat="1" ht="6" customHeight="1">
      <c r="A264" s="137"/>
      <c r="B264" s="138"/>
      <c r="C264" s="139"/>
      <c r="E264" s="44"/>
      <c r="F264" s="6"/>
      <c r="I264" s="916"/>
    </row>
    <row r="265" spans="1:6" s="103" customFormat="1" ht="17.25" customHeight="1">
      <c r="A265" s="137"/>
      <c r="B265" s="138"/>
      <c r="C265" s="139"/>
      <c r="E265" s="44"/>
      <c r="F265" s="6"/>
    </row>
    <row r="266" spans="1:6" s="103" customFormat="1" ht="17.25" customHeight="1">
      <c r="A266" s="137"/>
      <c r="B266" s="138"/>
      <c r="C266" s="139"/>
      <c r="E266" s="44"/>
      <c r="F266" s="6"/>
    </row>
    <row r="267" spans="1:6" s="103" customFormat="1" ht="17.25" customHeight="1" hidden="1">
      <c r="A267" s="137"/>
      <c r="B267" s="138"/>
      <c r="C267" s="139"/>
      <c r="E267" s="44"/>
      <c r="F267" s="6"/>
    </row>
    <row r="268" spans="1:6" s="103" customFormat="1" ht="17.25" customHeight="1" hidden="1">
      <c r="A268" s="137"/>
      <c r="B268" s="138"/>
      <c r="C268" s="139"/>
      <c r="E268" s="44"/>
      <c r="F268" s="6"/>
    </row>
    <row r="269" spans="1:6" s="103" customFormat="1" ht="17.25" customHeight="1" hidden="1">
      <c r="A269" s="137"/>
      <c r="B269" s="138"/>
      <c r="C269" s="139"/>
      <c r="E269" s="44"/>
      <c r="F269" s="6"/>
    </row>
    <row r="270" spans="1:6" s="103" customFormat="1" ht="17.25" customHeight="1">
      <c r="A270" s="137"/>
      <c r="B270" s="138"/>
      <c r="C270" s="139"/>
      <c r="E270" s="44"/>
      <c r="F270" s="6"/>
    </row>
    <row r="271" spans="1:6" s="103" customFormat="1" ht="17.25" customHeight="1">
      <c r="A271" s="137"/>
      <c r="B271" s="138"/>
      <c r="C271" s="139"/>
      <c r="E271" s="44"/>
      <c r="F271" s="6"/>
    </row>
    <row r="272" spans="1:6" s="103" customFormat="1" ht="17.25" customHeight="1">
      <c r="A272" s="137"/>
      <c r="B272" s="138"/>
      <c r="C272" s="139"/>
      <c r="E272" s="44"/>
      <c r="F272" s="6"/>
    </row>
    <row r="273" spans="1:6" s="103" customFormat="1" ht="17.25" customHeight="1">
      <c r="A273" s="137"/>
      <c r="B273" s="138"/>
      <c r="C273" s="139"/>
      <c r="E273" s="44"/>
      <c r="F273" s="6"/>
    </row>
    <row r="274" spans="1:6" s="103" customFormat="1" ht="17.25" customHeight="1">
      <c r="A274" s="137"/>
      <c r="B274" s="138"/>
      <c r="C274" s="139"/>
      <c r="E274" s="44"/>
      <c r="F274" s="6"/>
    </row>
    <row r="275" spans="1:6" s="103" customFormat="1" ht="17.25" customHeight="1">
      <c r="A275" s="137"/>
      <c r="B275" s="138"/>
      <c r="C275" s="139"/>
      <c r="E275" s="44"/>
      <c r="F275" s="6"/>
    </row>
    <row r="276" spans="1:6" s="103" customFormat="1" ht="17.25" customHeight="1">
      <c r="A276" s="137"/>
      <c r="B276" s="138"/>
      <c r="C276" s="139"/>
      <c r="E276" s="44"/>
      <c r="F276" s="6"/>
    </row>
    <row r="277" spans="1:6" s="103" customFormat="1" ht="17.25" customHeight="1">
      <c r="A277" s="137"/>
      <c r="B277" s="138"/>
      <c r="C277" s="139"/>
      <c r="E277" s="44"/>
      <c r="F277" s="6"/>
    </row>
    <row r="278" spans="1:6" s="103" customFormat="1" ht="7.5" customHeight="1">
      <c r="A278" s="137"/>
      <c r="B278" s="138"/>
      <c r="C278" s="139"/>
      <c r="E278" s="44"/>
      <c r="F278" s="6"/>
    </row>
    <row r="279" spans="1:6" s="103" customFormat="1" ht="7.5" customHeight="1" thickBot="1">
      <c r="A279" s="137"/>
      <c r="B279" s="138"/>
      <c r="C279" s="139"/>
      <c r="E279" s="44"/>
      <c r="F279" s="6"/>
    </row>
    <row r="280" spans="1:6" s="103" customFormat="1" ht="16.5" thickBot="1">
      <c r="A280" s="140" t="s">
        <v>49</v>
      </c>
      <c r="B280" s="141"/>
      <c r="C280" s="142"/>
      <c r="D280" s="142"/>
      <c r="E280" s="143"/>
      <c r="F280" s="144"/>
    </row>
    <row r="281" spans="1:9" s="150" customFormat="1" ht="12.75">
      <c r="A281" s="145" t="s">
        <v>1043</v>
      </c>
      <c r="B281" s="146"/>
      <c r="C281" s="147" t="s">
        <v>50</v>
      </c>
      <c r="D281" s="148" t="s">
        <v>1046</v>
      </c>
      <c r="E281" s="149" t="s">
        <v>1047</v>
      </c>
      <c r="F281" s="940" t="s">
        <v>1048</v>
      </c>
      <c r="H281" s="103"/>
      <c r="I281" s="103"/>
    </row>
    <row r="282" spans="1:9" s="150" customFormat="1" ht="12.75" customHeight="1" hidden="1">
      <c r="A282" s="151"/>
      <c r="B282" s="152"/>
      <c r="C282" s="153"/>
      <c r="D282" s="154"/>
      <c r="E282" s="155"/>
      <c r="F282" s="43"/>
      <c r="I282" s="103"/>
    </row>
    <row r="283" spans="1:9" ht="13.5" customHeight="1" hidden="1">
      <c r="A283" s="156"/>
      <c r="B283" s="157"/>
      <c r="C283" s="158" t="s">
        <v>51</v>
      </c>
      <c r="D283" s="159"/>
      <c r="E283" s="160"/>
      <c r="F283" s="161"/>
      <c r="H283" s="150"/>
      <c r="I283" s="150"/>
    </row>
    <row r="284" spans="1:9" s="103" customFormat="1" ht="11.25" customHeight="1" hidden="1">
      <c r="A284" s="117">
        <v>14</v>
      </c>
      <c r="B284" s="128"/>
      <c r="C284" s="128" t="s">
        <v>52</v>
      </c>
      <c r="D284" s="48"/>
      <c r="E284" s="49"/>
      <c r="F284" s="43"/>
      <c r="H284" s="916"/>
      <c r="I284" s="150"/>
    </row>
    <row r="285" spans="1:9" s="103" customFormat="1" ht="12.75" customHeight="1" hidden="1">
      <c r="A285" s="117"/>
      <c r="B285" s="128"/>
      <c r="C285" s="162" t="s">
        <v>53</v>
      </c>
      <c r="D285" s="48">
        <f>D287</f>
        <v>1967123.84</v>
      </c>
      <c r="E285" s="49"/>
      <c r="F285" s="72"/>
      <c r="I285" s="916"/>
    </row>
    <row r="286" spans="1:9" ht="11.25" customHeight="1" hidden="1">
      <c r="A286" s="45">
        <v>17</v>
      </c>
      <c r="B286" s="46"/>
      <c r="C286" s="46" t="s">
        <v>54</v>
      </c>
      <c r="D286" s="54">
        <f>D287</f>
        <v>1967123.84</v>
      </c>
      <c r="E286" s="55"/>
      <c r="F286" s="43"/>
      <c r="H286" s="103"/>
      <c r="I286" s="103"/>
    </row>
    <row r="287" spans="1:9" s="50" customFormat="1" ht="9" customHeight="1" hidden="1">
      <c r="A287" s="163" t="s">
        <v>38</v>
      </c>
      <c r="B287" s="164"/>
      <c r="C287" s="165" t="s">
        <v>55</v>
      </c>
      <c r="D287" s="166">
        <v>1967123.84</v>
      </c>
      <c r="E287" s="167"/>
      <c r="F287" s="168"/>
      <c r="H287" s="916"/>
      <c r="I287" s="103"/>
    </row>
    <row r="288" spans="1:9" s="103" customFormat="1" ht="12.75" customHeight="1" hidden="1">
      <c r="A288" s="117"/>
      <c r="B288" s="128"/>
      <c r="C288" s="169" t="s">
        <v>56</v>
      </c>
      <c r="D288" s="31">
        <f>D289</f>
        <v>0</v>
      </c>
      <c r="E288" s="49"/>
      <c r="F288" s="72"/>
      <c r="H288" s="50"/>
      <c r="I288" s="916"/>
    </row>
    <row r="289" spans="1:9" ht="12.75" customHeight="1" hidden="1">
      <c r="A289" s="45">
        <v>17</v>
      </c>
      <c r="B289" s="46"/>
      <c r="C289" s="938" t="s">
        <v>57</v>
      </c>
      <c r="D289" s="69"/>
      <c r="E289" s="55"/>
      <c r="F289" s="43"/>
      <c r="H289" s="103"/>
      <c r="I289" s="50"/>
    </row>
    <row r="290" spans="1:8" s="103" customFormat="1" ht="12.75" customHeight="1" hidden="1">
      <c r="A290" s="117"/>
      <c r="B290" s="128"/>
      <c r="C290" s="170" t="s">
        <v>58</v>
      </c>
      <c r="D290" s="31">
        <f>D291</f>
        <v>0</v>
      </c>
      <c r="E290" s="49"/>
      <c r="F290" s="72"/>
      <c r="H290" s="916"/>
    </row>
    <row r="291" spans="1:8" ht="12.75" customHeight="1" hidden="1">
      <c r="A291" s="45">
        <v>17</v>
      </c>
      <c r="B291" s="46"/>
      <c r="C291" s="938" t="s">
        <v>54</v>
      </c>
      <c r="D291" s="69">
        <f>D292</f>
        <v>0</v>
      </c>
      <c r="E291" s="55"/>
      <c r="F291" s="43"/>
      <c r="H291" s="103"/>
    </row>
    <row r="292" spans="1:9" s="50" customFormat="1" ht="11.25" customHeight="1" hidden="1">
      <c r="A292" s="45" t="s">
        <v>38</v>
      </c>
      <c r="B292" s="164"/>
      <c r="C292" s="46" t="s">
        <v>59</v>
      </c>
      <c r="D292" s="54">
        <v>0</v>
      </c>
      <c r="E292" s="167"/>
      <c r="F292" s="168"/>
      <c r="H292" s="916"/>
      <c r="I292" s="103"/>
    </row>
    <row r="293" spans="1:8" ht="12.75" customHeight="1" hidden="1">
      <c r="A293" s="45">
        <v>16</v>
      </c>
      <c r="B293" s="46"/>
      <c r="C293" s="57" t="s">
        <v>60</v>
      </c>
      <c r="D293" s="54"/>
      <c r="E293" s="55"/>
      <c r="F293" s="43"/>
      <c r="H293" s="50"/>
    </row>
    <row r="294" spans="1:9" ht="12.75" customHeight="1" hidden="1">
      <c r="A294" s="45"/>
      <c r="B294" s="46"/>
      <c r="C294" s="57" t="s">
        <v>61</v>
      </c>
      <c r="D294" s="54"/>
      <c r="E294" s="55"/>
      <c r="F294" s="43"/>
      <c r="I294" s="50"/>
    </row>
    <row r="295" spans="1:9" s="103" customFormat="1" ht="15" hidden="1">
      <c r="A295" s="117"/>
      <c r="B295" s="128"/>
      <c r="C295" s="171" t="s">
        <v>62</v>
      </c>
      <c r="D295" s="172">
        <f>D296</f>
        <v>0</v>
      </c>
      <c r="E295" s="49"/>
      <c r="F295" s="72"/>
      <c r="H295" s="916"/>
      <c r="I295" s="916"/>
    </row>
    <row r="296" spans="1:8" ht="14.25" hidden="1">
      <c r="A296" s="28">
        <v>19</v>
      </c>
      <c r="B296" s="46"/>
      <c r="C296" s="941" t="s">
        <v>52</v>
      </c>
      <c r="D296" s="942">
        <f>D297</f>
        <v>0</v>
      </c>
      <c r="E296" s="55"/>
      <c r="F296" s="43"/>
      <c r="H296" s="103"/>
    </row>
    <row r="297" spans="1:9" s="50" customFormat="1" ht="12.75" hidden="1">
      <c r="A297" s="45" t="s">
        <v>63</v>
      </c>
      <c r="B297" s="164"/>
      <c r="C297" s="67" t="s">
        <v>64</v>
      </c>
      <c r="D297" s="69">
        <v>0</v>
      </c>
      <c r="E297" s="167"/>
      <c r="F297" s="168"/>
      <c r="H297" s="916"/>
      <c r="I297" s="103"/>
    </row>
    <row r="298" spans="1:9" s="103" customFormat="1" ht="12.75">
      <c r="A298" s="117"/>
      <c r="B298" s="128"/>
      <c r="C298" s="943" t="s">
        <v>65</v>
      </c>
      <c r="D298" s="173"/>
      <c r="E298" s="174"/>
      <c r="F298" s="175"/>
      <c r="H298" s="50"/>
      <c r="I298" s="916"/>
    </row>
    <row r="299" spans="1:9" s="106" customFormat="1" ht="12.75">
      <c r="A299" s="59" t="s">
        <v>66</v>
      </c>
      <c r="B299" s="60"/>
      <c r="C299" s="60" t="s">
        <v>558</v>
      </c>
      <c r="D299" s="31">
        <f>D307+D304+D300</f>
        <v>27021000</v>
      </c>
      <c r="E299" s="62"/>
      <c r="F299" s="32"/>
      <c r="H299" s="103"/>
      <c r="I299" s="50"/>
    </row>
    <row r="300" spans="1:9" s="58" customFormat="1" ht="12.75">
      <c r="A300" s="45" t="s">
        <v>68</v>
      </c>
      <c r="B300" s="165"/>
      <c r="C300" s="67" t="s">
        <v>560</v>
      </c>
      <c r="D300" s="69">
        <f>D301+D302+D303</f>
        <v>21004000</v>
      </c>
      <c r="E300" s="167"/>
      <c r="F300" s="168"/>
      <c r="H300" s="106"/>
      <c r="I300" s="103"/>
    </row>
    <row r="301" spans="1:9" s="58" customFormat="1" ht="12">
      <c r="A301" s="45"/>
      <c r="B301" s="165"/>
      <c r="C301" s="944" t="s">
        <v>562</v>
      </c>
      <c r="D301" s="945">
        <v>400000</v>
      </c>
      <c r="E301" s="167"/>
      <c r="F301" s="168"/>
      <c r="I301" s="106"/>
    </row>
    <row r="302" spans="1:6" s="58" customFormat="1" ht="12">
      <c r="A302" s="45"/>
      <c r="B302" s="165"/>
      <c r="C302" s="944" t="s">
        <v>563</v>
      </c>
      <c r="D302" s="945">
        <v>20544000</v>
      </c>
      <c r="E302" s="167"/>
      <c r="F302" s="168"/>
    </row>
    <row r="303" spans="1:6" s="58" customFormat="1" ht="12">
      <c r="A303" s="45"/>
      <c r="B303" s="165"/>
      <c r="C303" s="944" t="s">
        <v>564</v>
      </c>
      <c r="D303" s="945">
        <v>60000</v>
      </c>
      <c r="E303" s="167"/>
      <c r="F303" s="168"/>
    </row>
    <row r="304" spans="1:6" s="58" customFormat="1" ht="12">
      <c r="A304" s="45" t="s">
        <v>69</v>
      </c>
      <c r="B304" s="165"/>
      <c r="C304" s="67" t="s">
        <v>992</v>
      </c>
      <c r="D304" s="31">
        <f>D305+D306</f>
        <v>5912000</v>
      </c>
      <c r="E304" s="167"/>
      <c r="F304" s="168"/>
    </row>
    <row r="305" spans="1:6" s="58" customFormat="1" ht="12">
      <c r="A305" s="45" t="s">
        <v>553</v>
      </c>
      <c r="B305" s="165"/>
      <c r="C305" s="944" t="s">
        <v>565</v>
      </c>
      <c r="D305" s="945">
        <v>20000</v>
      </c>
      <c r="E305" s="167"/>
      <c r="F305" s="168"/>
    </row>
    <row r="306" spans="1:6" s="58" customFormat="1" ht="12">
      <c r="A306" s="117" t="s">
        <v>552</v>
      </c>
      <c r="B306" s="165"/>
      <c r="C306" s="946" t="s">
        <v>561</v>
      </c>
      <c r="D306" s="947">
        <v>5892000</v>
      </c>
      <c r="E306" s="167"/>
      <c r="F306" s="168"/>
    </row>
    <row r="307" spans="1:6" s="58" customFormat="1" ht="12">
      <c r="A307" s="45" t="s">
        <v>521</v>
      </c>
      <c r="B307" s="165"/>
      <c r="C307" s="67" t="s">
        <v>7</v>
      </c>
      <c r="D307" s="31">
        <f>D308</f>
        <v>105000</v>
      </c>
      <c r="E307" s="167"/>
      <c r="F307" s="168"/>
    </row>
    <row r="308" spans="1:6" s="58" customFormat="1" ht="12">
      <c r="A308" s="45"/>
      <c r="B308" s="165"/>
      <c r="C308" s="944" t="s">
        <v>566</v>
      </c>
      <c r="D308" s="945">
        <v>105000</v>
      </c>
      <c r="E308" s="167"/>
      <c r="F308" s="168"/>
    </row>
    <row r="309" spans="1:6" s="58" customFormat="1" ht="12">
      <c r="A309" s="45"/>
      <c r="B309" s="165"/>
      <c r="C309" s="67"/>
      <c r="D309" s="69"/>
      <c r="E309" s="167"/>
      <c r="F309" s="168"/>
    </row>
    <row r="310" spans="1:6" s="58" customFormat="1" ht="12" hidden="1">
      <c r="A310" s="45"/>
      <c r="B310" s="165"/>
      <c r="C310" s="67" t="s">
        <v>71</v>
      </c>
      <c r="D310" s="69"/>
      <c r="E310" s="167"/>
      <c r="F310" s="168"/>
    </row>
    <row r="311" spans="1:6" s="58" customFormat="1" ht="12" hidden="1">
      <c r="A311" s="45"/>
      <c r="B311" s="165"/>
      <c r="C311" s="67" t="s">
        <v>74</v>
      </c>
      <c r="D311" s="69"/>
      <c r="E311" s="167"/>
      <c r="F311" s="168"/>
    </row>
    <row r="312" spans="1:6" s="58" customFormat="1" ht="12" hidden="1">
      <c r="A312" s="45"/>
      <c r="B312" s="165"/>
      <c r="C312" s="67" t="s">
        <v>75</v>
      </c>
      <c r="D312" s="69"/>
      <c r="E312" s="167"/>
      <c r="F312" s="168"/>
    </row>
    <row r="313" spans="1:9" s="106" customFormat="1" ht="12">
      <c r="A313" s="59" t="s">
        <v>521</v>
      </c>
      <c r="B313" s="60"/>
      <c r="C313" s="60" t="s">
        <v>77</v>
      </c>
      <c r="D313" s="31">
        <f>SUM(D314:D315)</f>
        <v>9350000</v>
      </c>
      <c r="E313" s="62"/>
      <c r="F313" s="32"/>
      <c r="H313" s="58"/>
      <c r="I313" s="58"/>
    </row>
    <row r="314" spans="1:8" s="58" customFormat="1" ht="12">
      <c r="A314" s="45" t="s">
        <v>554</v>
      </c>
      <c r="B314" s="165"/>
      <c r="C314" s="67" t="s">
        <v>79</v>
      </c>
      <c r="D314" s="69">
        <v>5000000</v>
      </c>
      <c r="E314" s="167"/>
      <c r="F314" s="168"/>
      <c r="H314" s="106"/>
    </row>
    <row r="315" spans="1:9" s="58" customFormat="1" ht="12">
      <c r="A315" s="45" t="s">
        <v>555</v>
      </c>
      <c r="B315" s="165"/>
      <c r="C315" s="67" t="s">
        <v>81</v>
      </c>
      <c r="D315" s="69">
        <v>4350000</v>
      </c>
      <c r="E315" s="167"/>
      <c r="F315" s="168"/>
      <c r="I315" s="106"/>
    </row>
    <row r="316" spans="1:9" s="106" customFormat="1" ht="12" hidden="1">
      <c r="A316" s="59" t="s">
        <v>82</v>
      </c>
      <c r="B316" s="60"/>
      <c r="C316" s="60" t="s">
        <v>83</v>
      </c>
      <c r="D316" s="31"/>
      <c r="E316" s="62"/>
      <c r="F316" s="32"/>
      <c r="H316" s="58"/>
      <c r="I316" s="58"/>
    </row>
    <row r="317" spans="1:9" s="106" customFormat="1" ht="12" hidden="1">
      <c r="A317" s="59" t="s">
        <v>84</v>
      </c>
      <c r="B317" s="60"/>
      <c r="C317" s="60" t="s">
        <v>85</v>
      </c>
      <c r="D317" s="31"/>
      <c r="E317" s="62"/>
      <c r="F317" s="32"/>
      <c r="I317" s="58"/>
    </row>
    <row r="318" spans="1:6" s="106" customFormat="1" ht="12">
      <c r="A318" s="59" t="s">
        <v>1325</v>
      </c>
      <c r="B318" s="60"/>
      <c r="C318" s="60" t="s">
        <v>1313</v>
      </c>
      <c r="D318" s="31">
        <v>2000</v>
      </c>
      <c r="E318" s="62"/>
      <c r="F318" s="32"/>
    </row>
    <row r="319" spans="1:6" s="106" customFormat="1" ht="12.75">
      <c r="A319" s="59"/>
      <c r="B319" s="60"/>
      <c r="C319" s="948" t="s">
        <v>86</v>
      </c>
      <c r="D319" s="31">
        <f>D313+D299+D318</f>
        <v>36373000</v>
      </c>
      <c r="E319" s="62"/>
      <c r="F319" s="32"/>
    </row>
    <row r="320" spans="1:9" s="103" customFormat="1" ht="12.75">
      <c r="A320" s="117"/>
      <c r="B320" s="128"/>
      <c r="C320" s="943" t="s">
        <v>87</v>
      </c>
      <c r="D320" s="173"/>
      <c r="E320" s="174"/>
      <c r="F320" s="175"/>
      <c r="H320" s="106"/>
      <c r="I320" s="106"/>
    </row>
    <row r="321" spans="1:8" s="106" customFormat="1" ht="12.75">
      <c r="A321" s="59" t="s">
        <v>76</v>
      </c>
      <c r="B321" s="60"/>
      <c r="C321" s="60" t="s">
        <v>559</v>
      </c>
      <c r="D321" s="31">
        <f>D322+D323+D324+D325+D326+D327+D328+D329</f>
        <v>1759000</v>
      </c>
      <c r="E321" s="62"/>
      <c r="F321" s="32"/>
      <c r="H321" s="103"/>
    </row>
    <row r="322" spans="1:9" s="58" customFormat="1" ht="12.75">
      <c r="A322" s="45" t="s">
        <v>78</v>
      </c>
      <c r="B322" s="165"/>
      <c r="C322" s="67" t="s">
        <v>89</v>
      </c>
      <c r="D322" s="1111">
        <v>80000</v>
      </c>
      <c r="E322" s="167"/>
      <c r="F322" s="168"/>
      <c r="H322" s="106"/>
      <c r="I322" s="103"/>
    </row>
    <row r="323" spans="1:9" s="58" customFormat="1" ht="12">
      <c r="A323" s="45" t="s">
        <v>80</v>
      </c>
      <c r="B323" s="165"/>
      <c r="C323" s="67" t="s">
        <v>90</v>
      </c>
      <c r="D323" s="1111">
        <v>570000</v>
      </c>
      <c r="E323" s="167"/>
      <c r="F323" s="168"/>
      <c r="I323" s="106"/>
    </row>
    <row r="324" spans="1:6" s="58" customFormat="1" ht="12">
      <c r="A324" s="45" t="s">
        <v>411</v>
      </c>
      <c r="B324" s="165"/>
      <c r="C324" s="67" t="s">
        <v>91</v>
      </c>
      <c r="D324" s="1111">
        <v>100000</v>
      </c>
      <c r="E324" s="167"/>
      <c r="F324" s="168"/>
    </row>
    <row r="325" spans="1:6" s="58" customFormat="1" ht="12">
      <c r="A325" s="45" t="s">
        <v>412</v>
      </c>
      <c r="B325" s="165"/>
      <c r="C325" s="67" t="s">
        <v>385</v>
      </c>
      <c r="D325" s="1111">
        <v>96000</v>
      </c>
      <c r="E325" s="167"/>
      <c r="F325" s="168"/>
    </row>
    <row r="326" spans="1:11" s="58" customFormat="1" ht="12">
      <c r="A326" s="45" t="s">
        <v>413</v>
      </c>
      <c r="B326" s="165"/>
      <c r="C326" s="67" t="s">
        <v>75</v>
      </c>
      <c r="D326" s="1111">
        <v>32000</v>
      </c>
      <c r="E326" s="167"/>
      <c r="F326" s="168"/>
      <c r="K326" s="58" t="s">
        <v>392</v>
      </c>
    </row>
    <row r="327" spans="1:6" s="58" customFormat="1" ht="12">
      <c r="A327" s="117" t="s">
        <v>420</v>
      </c>
      <c r="B327" s="165"/>
      <c r="C327" s="67" t="s">
        <v>92</v>
      </c>
      <c r="D327" s="1112">
        <v>150000</v>
      </c>
      <c r="E327" s="167"/>
      <c r="F327" s="168"/>
    </row>
    <row r="328" spans="1:6" s="58" customFormat="1" ht="12">
      <c r="A328" s="117" t="s">
        <v>1312</v>
      </c>
      <c r="B328" s="165"/>
      <c r="C328" s="67" t="s">
        <v>1335</v>
      </c>
      <c r="D328" s="1112">
        <v>701000</v>
      </c>
      <c r="E328" s="167"/>
      <c r="F328" s="168"/>
    </row>
    <row r="329" spans="1:6" s="58" customFormat="1" ht="12">
      <c r="A329" s="45" t="s">
        <v>1334</v>
      </c>
      <c r="B329" s="165"/>
      <c r="C329" s="67" t="s">
        <v>1336</v>
      </c>
      <c r="D329" s="1111">
        <v>30000</v>
      </c>
      <c r="E329" s="167"/>
      <c r="F329" s="168"/>
    </row>
    <row r="330" spans="1:6" s="58" customFormat="1" ht="12" hidden="1">
      <c r="A330" s="45"/>
      <c r="B330" s="165"/>
      <c r="C330" s="67"/>
      <c r="D330" s="69"/>
      <c r="E330" s="167"/>
      <c r="F330" s="168"/>
    </row>
    <row r="331" spans="1:6" s="58" customFormat="1" ht="12" hidden="1">
      <c r="A331" s="45"/>
      <c r="B331" s="165"/>
      <c r="C331" s="67"/>
      <c r="D331" s="69"/>
      <c r="E331" s="167"/>
      <c r="F331" s="168"/>
    </row>
    <row r="332" spans="1:9" s="106" customFormat="1" ht="12" hidden="1">
      <c r="A332" s="59"/>
      <c r="B332" s="60"/>
      <c r="C332" s="60" t="s">
        <v>77</v>
      </c>
      <c r="D332" s="31">
        <v>0</v>
      </c>
      <c r="E332" s="62"/>
      <c r="F332" s="32"/>
      <c r="H332" s="58"/>
      <c r="I332" s="58"/>
    </row>
    <row r="333" spans="1:9" s="106" customFormat="1" ht="12" hidden="1">
      <c r="A333" s="59"/>
      <c r="B333" s="60"/>
      <c r="C333" s="60" t="s">
        <v>83</v>
      </c>
      <c r="D333" s="31">
        <v>0</v>
      </c>
      <c r="E333" s="62"/>
      <c r="F333" s="32"/>
      <c r="I333" s="58"/>
    </row>
    <row r="334" spans="1:6" s="106" customFormat="1" ht="12" hidden="1">
      <c r="A334" s="59"/>
      <c r="B334" s="60"/>
      <c r="C334" s="60"/>
      <c r="D334" s="31"/>
      <c r="E334" s="62"/>
      <c r="F334" s="32"/>
    </row>
    <row r="335" spans="1:6" s="106" customFormat="1" ht="12.75">
      <c r="A335" s="59"/>
      <c r="B335" s="60"/>
      <c r="C335" s="948" t="s">
        <v>96</v>
      </c>
      <c r="D335" s="31">
        <f>D322+D323+D324+D325+D326+D327+D328+D329</f>
        <v>1759000</v>
      </c>
      <c r="E335" s="62"/>
      <c r="F335" s="32"/>
    </row>
    <row r="336" spans="1:9" s="103" customFormat="1" ht="12.75">
      <c r="A336" s="117"/>
      <c r="B336" s="128"/>
      <c r="C336" s="949" t="s">
        <v>97</v>
      </c>
      <c r="D336" s="173"/>
      <c r="E336" s="174"/>
      <c r="F336" s="175"/>
      <c r="H336" s="106"/>
      <c r="I336" s="106"/>
    </row>
    <row r="337" spans="1:8" s="106" customFormat="1" ht="12.75">
      <c r="A337" s="59" t="s">
        <v>82</v>
      </c>
      <c r="B337" s="60"/>
      <c r="C337" s="60" t="s">
        <v>558</v>
      </c>
      <c r="D337" s="31">
        <f>SUM(D338:D348)</f>
        <v>8600000</v>
      </c>
      <c r="E337" s="62"/>
      <c r="F337" s="32"/>
      <c r="H337" s="103"/>
    </row>
    <row r="338" spans="1:9" s="50" customFormat="1" ht="12.75">
      <c r="A338" s="45" t="s">
        <v>414</v>
      </c>
      <c r="B338" s="164"/>
      <c r="C338" s="60" t="s">
        <v>393</v>
      </c>
      <c r="D338" s="31">
        <v>4000000</v>
      </c>
      <c r="E338" s="167"/>
      <c r="F338" s="168"/>
      <c r="H338" s="106"/>
      <c r="I338" s="103"/>
    </row>
    <row r="339" spans="1:9" s="50" customFormat="1" ht="12" hidden="1">
      <c r="A339" s="45"/>
      <c r="B339" s="164"/>
      <c r="C339" s="67" t="s">
        <v>99</v>
      </c>
      <c r="D339" s="69"/>
      <c r="E339" s="167"/>
      <c r="F339" s="168"/>
      <c r="I339" s="106"/>
    </row>
    <row r="340" spans="1:6" s="50" customFormat="1" ht="12" customHeight="1">
      <c r="A340" s="117" t="s">
        <v>415</v>
      </c>
      <c r="B340" s="164"/>
      <c r="C340" s="60" t="s">
        <v>100</v>
      </c>
      <c r="D340" s="31">
        <v>2000000</v>
      </c>
      <c r="E340" s="167"/>
      <c r="F340" s="168"/>
    </row>
    <row r="341" spans="1:6" s="50" customFormat="1" ht="12" customHeight="1">
      <c r="A341" s="45" t="s">
        <v>416</v>
      </c>
      <c r="B341" s="164"/>
      <c r="C341" s="67" t="s">
        <v>101</v>
      </c>
      <c r="D341" s="69">
        <v>200000</v>
      </c>
      <c r="E341" s="167"/>
      <c r="F341" s="168"/>
    </row>
    <row r="342" spans="1:6" s="50" customFormat="1" ht="12">
      <c r="A342" s="45" t="s">
        <v>417</v>
      </c>
      <c r="B342" s="164"/>
      <c r="C342" s="67" t="s">
        <v>102</v>
      </c>
      <c r="D342" s="69">
        <v>2200000</v>
      </c>
      <c r="E342" s="167"/>
      <c r="F342" s="168"/>
    </row>
    <row r="343" spans="1:6" s="50" customFormat="1" ht="12" customHeight="1" hidden="1">
      <c r="A343" s="45"/>
      <c r="B343" s="164"/>
      <c r="C343" s="67" t="s">
        <v>103</v>
      </c>
      <c r="D343" s="69"/>
      <c r="E343" s="167"/>
      <c r="F343" s="168"/>
    </row>
    <row r="344" spans="1:6" s="50" customFormat="1" ht="12" customHeight="1">
      <c r="A344" s="45" t="s">
        <v>418</v>
      </c>
      <c r="B344" s="164"/>
      <c r="C344" s="67" t="s">
        <v>75</v>
      </c>
      <c r="D344" s="69">
        <v>200000</v>
      </c>
      <c r="E344" s="167"/>
      <c r="F344" s="168"/>
    </row>
    <row r="345" spans="1:6" s="50" customFormat="1" ht="12" hidden="1">
      <c r="A345" s="45"/>
      <c r="B345" s="164"/>
      <c r="C345" s="67" t="s">
        <v>70</v>
      </c>
      <c r="D345" s="69"/>
      <c r="E345" s="167"/>
      <c r="F345" s="168"/>
    </row>
    <row r="346" spans="1:6" s="50" customFormat="1" ht="12" customHeight="1" hidden="1">
      <c r="A346" s="45"/>
      <c r="B346" s="164"/>
      <c r="C346" s="67" t="s">
        <v>104</v>
      </c>
      <c r="D346" s="69"/>
      <c r="E346" s="167"/>
      <c r="F346" s="168"/>
    </row>
    <row r="347" spans="1:6" s="50" customFormat="1" ht="12" customHeight="1" hidden="1">
      <c r="A347" s="45"/>
      <c r="B347" s="164"/>
      <c r="C347" s="67" t="s">
        <v>105</v>
      </c>
      <c r="D347" s="69"/>
      <c r="E347" s="167"/>
      <c r="F347" s="168"/>
    </row>
    <row r="348" spans="1:9" s="58" customFormat="1" ht="12" customHeight="1" hidden="1">
      <c r="A348" s="45"/>
      <c r="B348" s="165"/>
      <c r="C348" s="67" t="s">
        <v>106</v>
      </c>
      <c r="D348" s="69"/>
      <c r="E348" s="167"/>
      <c r="F348" s="168"/>
      <c r="H348" s="50"/>
      <c r="I348" s="50"/>
    </row>
    <row r="349" spans="1:8" s="50" customFormat="1" ht="12" customHeight="1" hidden="1">
      <c r="A349" s="45"/>
      <c r="B349" s="164"/>
      <c r="C349" s="67" t="s">
        <v>107</v>
      </c>
      <c r="D349" s="54"/>
      <c r="E349" s="167"/>
      <c r="F349" s="168"/>
      <c r="H349" s="58"/>
    </row>
    <row r="350" spans="1:9" s="50" customFormat="1" ht="12" customHeight="1" hidden="1">
      <c r="A350" s="45"/>
      <c r="B350" s="164"/>
      <c r="C350" s="67"/>
      <c r="D350" s="54"/>
      <c r="E350" s="167"/>
      <c r="F350" s="168"/>
      <c r="I350" s="58"/>
    </row>
    <row r="351" spans="1:9" s="106" customFormat="1" ht="12">
      <c r="A351" s="59" t="s">
        <v>522</v>
      </c>
      <c r="B351" s="60"/>
      <c r="C351" s="60" t="s">
        <v>77</v>
      </c>
      <c r="D351" s="31">
        <f>SUM(D352:D354)</f>
        <v>14000000</v>
      </c>
      <c r="E351" s="62"/>
      <c r="F351" s="32"/>
      <c r="H351" s="50"/>
      <c r="I351" s="50"/>
    </row>
    <row r="352" spans="1:9" s="103" customFormat="1" ht="12.75">
      <c r="A352" s="45" t="s">
        <v>556</v>
      </c>
      <c r="B352" s="128"/>
      <c r="C352" s="67" t="s">
        <v>109</v>
      </c>
      <c r="D352" s="69">
        <v>14000000</v>
      </c>
      <c r="E352" s="49"/>
      <c r="F352" s="72"/>
      <c r="H352" s="106"/>
      <c r="I352" s="50"/>
    </row>
    <row r="353" spans="1:9" s="103" customFormat="1" ht="12" customHeight="1" hidden="1">
      <c r="A353" s="45"/>
      <c r="B353" s="128"/>
      <c r="C353" s="67" t="s">
        <v>110</v>
      </c>
      <c r="D353" s="69"/>
      <c r="E353" s="49"/>
      <c r="F353" s="72"/>
      <c r="I353" s="106"/>
    </row>
    <row r="354" spans="1:9" s="50" customFormat="1" ht="12" customHeight="1" hidden="1">
      <c r="A354" s="45"/>
      <c r="B354" s="164"/>
      <c r="C354" s="67" t="s">
        <v>111</v>
      </c>
      <c r="D354" s="69"/>
      <c r="E354" s="167"/>
      <c r="F354" s="168"/>
      <c r="H354" s="103"/>
      <c r="I354" s="103"/>
    </row>
    <row r="355" spans="1:9" s="106" customFormat="1" ht="12.75" hidden="1">
      <c r="A355" s="59"/>
      <c r="B355" s="60"/>
      <c r="C355" s="60" t="s">
        <v>85</v>
      </c>
      <c r="D355" s="31"/>
      <c r="E355" s="62"/>
      <c r="F355" s="32"/>
      <c r="H355" s="50"/>
      <c r="I355" s="103"/>
    </row>
    <row r="356" spans="1:9" s="106" customFormat="1" ht="12.75">
      <c r="A356" s="59"/>
      <c r="B356" s="60"/>
      <c r="C356" s="950" t="s">
        <v>113</v>
      </c>
      <c r="D356" s="69">
        <f>D337+D351+D355</f>
        <v>22600000</v>
      </c>
      <c r="E356" s="62"/>
      <c r="F356" s="32"/>
      <c r="I356" s="50"/>
    </row>
    <row r="357" spans="1:6" s="106" customFormat="1" ht="12.75">
      <c r="A357" s="59"/>
      <c r="B357" s="60"/>
      <c r="C357" s="949" t="s">
        <v>114</v>
      </c>
      <c r="D357" s="173"/>
      <c r="E357" s="174"/>
      <c r="F357" s="175"/>
    </row>
    <row r="358" spans="1:6" s="106" customFormat="1" ht="12">
      <c r="A358" s="59" t="s">
        <v>84</v>
      </c>
      <c r="B358" s="60"/>
      <c r="C358" s="60" t="s">
        <v>67</v>
      </c>
      <c r="D358" s="31">
        <f>D367</f>
        <v>1114000</v>
      </c>
      <c r="E358" s="62"/>
      <c r="F358" s="32"/>
    </row>
    <row r="359" spans="1:6" s="106" customFormat="1" ht="12">
      <c r="A359" s="45" t="s">
        <v>419</v>
      </c>
      <c r="B359" s="60"/>
      <c r="C359" s="67" t="s">
        <v>115</v>
      </c>
      <c r="D359" s="69">
        <v>531000</v>
      </c>
      <c r="E359" s="62"/>
      <c r="F359" s="32"/>
    </row>
    <row r="360" spans="1:6" s="106" customFormat="1" ht="12">
      <c r="A360" s="45" t="s">
        <v>523</v>
      </c>
      <c r="B360" s="60"/>
      <c r="C360" s="67" t="s">
        <v>116</v>
      </c>
      <c r="D360" s="69">
        <v>420000</v>
      </c>
      <c r="E360" s="62"/>
      <c r="F360" s="32"/>
    </row>
    <row r="361" spans="1:6" s="106" customFormat="1" ht="12">
      <c r="A361" s="45" t="s">
        <v>524</v>
      </c>
      <c r="B361" s="60"/>
      <c r="C361" s="67" t="s">
        <v>117</v>
      </c>
      <c r="D361" s="69">
        <v>100000</v>
      </c>
      <c r="E361" s="62"/>
      <c r="F361" s="32"/>
    </row>
    <row r="362" spans="1:6" s="106" customFormat="1" ht="12">
      <c r="A362" s="45" t="s">
        <v>525</v>
      </c>
      <c r="B362" s="60"/>
      <c r="C362" s="67" t="s">
        <v>118</v>
      </c>
      <c r="D362" s="69">
        <v>10000</v>
      </c>
      <c r="E362" s="62"/>
      <c r="F362" s="32"/>
    </row>
    <row r="363" spans="1:6" s="106" customFormat="1" ht="12.75">
      <c r="A363" s="45" t="s">
        <v>526</v>
      </c>
      <c r="B363" s="60"/>
      <c r="C363" s="938" t="s">
        <v>119</v>
      </c>
      <c r="D363" s="69">
        <v>10000</v>
      </c>
      <c r="E363" s="62"/>
      <c r="F363" s="32"/>
    </row>
    <row r="364" spans="1:6" s="106" customFormat="1" ht="12">
      <c r="A364" s="28" t="s">
        <v>557</v>
      </c>
      <c r="B364" s="60"/>
      <c r="C364" s="33" t="s">
        <v>386</v>
      </c>
      <c r="D364" s="951">
        <v>42000</v>
      </c>
      <c r="E364" s="62"/>
      <c r="F364" s="32"/>
    </row>
    <row r="365" spans="1:6" s="106" customFormat="1" ht="12.75" hidden="1">
      <c r="A365" s="45"/>
      <c r="B365" s="60"/>
      <c r="C365" s="938"/>
      <c r="D365" s="69"/>
      <c r="E365" s="62"/>
      <c r="F365" s="32"/>
    </row>
    <row r="366" spans="1:6" s="106" customFormat="1" ht="12">
      <c r="A366" s="45" t="s">
        <v>1324</v>
      </c>
      <c r="B366" s="60"/>
      <c r="C366" s="60" t="s">
        <v>1313</v>
      </c>
      <c r="D366" s="69">
        <v>1000</v>
      </c>
      <c r="E366" s="62"/>
      <c r="F366" s="32"/>
    </row>
    <row r="367" spans="1:6" s="106" customFormat="1" ht="13.5" thickBot="1">
      <c r="A367" s="45"/>
      <c r="B367" s="60"/>
      <c r="C367" s="950" t="s">
        <v>120</v>
      </c>
      <c r="D367" s="69">
        <f>D359+D360+D361+D362+D363+D364+D366</f>
        <v>1114000</v>
      </c>
      <c r="E367" s="62"/>
      <c r="F367" s="32"/>
    </row>
    <row r="368" spans="1:9" ht="16.5" thickBot="1">
      <c r="A368" s="1178" t="s">
        <v>121</v>
      </c>
      <c r="B368" s="1178"/>
      <c r="C368" s="1178"/>
      <c r="D368" s="1075">
        <f>D367+D356+D335+D319</f>
        <v>61846000</v>
      </c>
      <c r="E368" s="177"/>
      <c r="F368" s="178"/>
      <c r="H368" s="106"/>
      <c r="I368" s="106"/>
    </row>
    <row r="369" spans="1:9" ht="19.5" thickBot="1">
      <c r="A369" s="179"/>
      <c r="B369" s="180"/>
      <c r="C369" s="181" t="s">
        <v>122</v>
      </c>
      <c r="D369" s="1076">
        <f>D368+D260</f>
        <v>478364000</v>
      </c>
      <c r="E369" s="182"/>
      <c r="F369" s="183"/>
      <c r="I369" s="106"/>
    </row>
    <row r="370" spans="1:5" ht="21" hidden="1" thickTop="1">
      <c r="A370" s="184"/>
      <c r="B370" s="185"/>
      <c r="C370" s="186"/>
      <c r="D370" s="187"/>
      <c r="E370" s="5"/>
    </row>
    <row r="371" ht="13.5" thickTop="1"/>
  </sheetData>
  <sheetProtection selectLockedCells="1" selectUnlockedCells="1"/>
  <mergeCells count="7">
    <mergeCell ref="A252:F252"/>
    <mergeCell ref="A260:C260"/>
    <mergeCell ref="A368:C368"/>
    <mergeCell ref="A2:C2"/>
    <mergeCell ref="A7:C7"/>
    <mergeCell ref="A225:F225"/>
    <mergeCell ref="A247:F24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S3019"/>
  <sheetViews>
    <sheetView showGridLines="0" tabSelected="1" view="pageBreakPreview" zoomScaleSheetLayoutView="100" workbookViewId="0" topLeftCell="A2018">
      <selection activeCell="Q2049" sqref="Q2049"/>
    </sheetView>
  </sheetViews>
  <sheetFormatPr defaultColWidth="9.140625" defaultRowHeight="12.75"/>
  <cols>
    <col min="1" max="1" width="5.28125" style="188" customWidth="1"/>
    <col min="2" max="2" width="7.28125" style="189" customWidth="1"/>
    <col min="3" max="3" width="47.421875" style="16" customWidth="1"/>
    <col min="4" max="4" width="13.00390625" style="190" customWidth="1"/>
    <col min="5" max="5" width="0.13671875" style="5" customWidth="1"/>
    <col min="6" max="6" width="0.13671875" style="6" customWidth="1"/>
    <col min="7" max="7" width="11.421875" style="612" customWidth="1"/>
    <col min="8" max="8" width="13.7109375" style="637" customWidth="1"/>
    <col min="9" max="9" width="10.8515625" style="636" hidden="1" customWidth="1"/>
    <col min="10" max="10" width="0.13671875" style="579" hidden="1" customWidth="1"/>
    <col min="11" max="11" width="10.57421875" style="567" hidden="1" customWidth="1"/>
    <col min="12" max="12" width="1.1484375" style="611" hidden="1" customWidth="1"/>
    <col min="13" max="13" width="1.1484375" style="605" hidden="1" customWidth="1"/>
    <col min="14" max="14" width="9.140625" style="597" hidden="1" customWidth="1"/>
    <col min="15" max="16384" width="9.140625" style="16" customWidth="1"/>
  </cols>
  <sheetData>
    <row r="1" ht="12.75" hidden="1"/>
    <row r="2" ht="1.5" customHeight="1" thickBot="1"/>
    <row r="3" spans="1:14" s="150" customFormat="1" ht="49.5" customHeight="1" thickBot="1" thickTop="1">
      <c r="A3" s="626" t="s">
        <v>1043</v>
      </c>
      <c r="B3" s="625" t="s">
        <v>1044</v>
      </c>
      <c r="C3" s="624" t="s">
        <v>1045</v>
      </c>
      <c r="D3" s="623" t="s">
        <v>589</v>
      </c>
      <c r="E3" s="15" t="s">
        <v>1047</v>
      </c>
      <c r="F3" s="513" t="s">
        <v>1048</v>
      </c>
      <c r="G3" s="613" t="s">
        <v>590</v>
      </c>
      <c r="H3" s="638" t="s">
        <v>123</v>
      </c>
      <c r="I3" s="629" t="s">
        <v>378</v>
      </c>
      <c r="J3" s="574" t="s">
        <v>379</v>
      </c>
      <c r="K3" s="580" t="s">
        <v>380</v>
      </c>
      <c r="L3" s="606" t="s">
        <v>381</v>
      </c>
      <c r="M3" s="600" t="s">
        <v>382</v>
      </c>
      <c r="N3" s="588" t="s">
        <v>380</v>
      </c>
    </row>
    <row r="4" spans="1:6" ht="0.75" customHeight="1" hidden="1" thickBot="1">
      <c r="A4" s="17"/>
      <c r="B4" s="18"/>
      <c r="C4" s="18"/>
      <c r="D4" s="191"/>
      <c r="E4" s="20"/>
      <c r="F4" s="192"/>
    </row>
    <row r="5" spans="1:9" ht="17.25" hidden="1" thickBot="1" thickTop="1">
      <c r="A5" s="22" t="s">
        <v>591</v>
      </c>
      <c r="B5" s="23"/>
      <c r="C5" s="24"/>
      <c r="D5" s="24"/>
      <c r="E5" s="193"/>
      <c r="F5" s="514"/>
      <c r="I5" s="630"/>
    </row>
    <row r="6" spans="1:14" s="44" customFormat="1" ht="15.75">
      <c r="A6" s="1220" t="s">
        <v>594</v>
      </c>
      <c r="B6" s="1221"/>
      <c r="C6" s="1221"/>
      <c r="D6" s="1221"/>
      <c r="E6" s="194"/>
      <c r="F6" s="515"/>
      <c r="G6" s="614"/>
      <c r="H6" s="639"/>
      <c r="I6" s="751"/>
      <c r="J6" s="729"/>
      <c r="K6" s="568"/>
      <c r="L6" s="730"/>
      <c r="M6" s="731"/>
      <c r="N6" s="589"/>
    </row>
    <row r="7" spans="1:14" s="44" customFormat="1" ht="13.5">
      <c r="A7" s="1071"/>
      <c r="B7" s="195"/>
      <c r="C7" s="857" t="s">
        <v>125</v>
      </c>
      <c r="D7" s="981"/>
      <c r="E7" s="197"/>
      <c r="F7" s="516"/>
      <c r="G7" s="614"/>
      <c r="H7" s="639"/>
      <c r="I7" s="751"/>
      <c r="J7" s="729"/>
      <c r="K7" s="568"/>
      <c r="L7" s="730"/>
      <c r="M7" s="731"/>
      <c r="N7" s="589"/>
    </row>
    <row r="8" spans="1:14" s="38" customFormat="1" ht="12">
      <c r="A8" s="34">
        <v>1</v>
      </c>
      <c r="B8" s="60">
        <v>411</v>
      </c>
      <c r="C8" s="61" t="s">
        <v>126</v>
      </c>
      <c r="D8" s="1133">
        <v>235000</v>
      </c>
      <c r="E8" s="62">
        <f>E9</f>
        <v>63528</v>
      </c>
      <c r="F8" s="517">
        <f>E8/D8</f>
        <v>0.270331914893617</v>
      </c>
      <c r="G8" s="614"/>
      <c r="H8" s="198">
        <f>D8+G8</f>
        <v>235000</v>
      </c>
      <c r="I8" s="751">
        <v>800000</v>
      </c>
      <c r="J8" s="575"/>
      <c r="K8" s="581"/>
      <c r="L8" s="607"/>
      <c r="M8" s="601"/>
      <c r="N8" s="590"/>
    </row>
    <row r="9" spans="1:14" s="44" customFormat="1" ht="12" hidden="1">
      <c r="A9" s="107" t="s">
        <v>1053</v>
      </c>
      <c r="B9" s="67">
        <v>4111</v>
      </c>
      <c r="C9" s="68" t="s">
        <v>126</v>
      </c>
      <c r="D9" s="1058"/>
      <c r="E9" s="74">
        <v>63528</v>
      </c>
      <c r="F9" s="318"/>
      <c r="G9" s="614"/>
      <c r="H9" s="200"/>
      <c r="I9" s="751"/>
      <c r="J9" s="729"/>
      <c r="K9" s="568"/>
      <c r="L9" s="730"/>
      <c r="M9" s="731"/>
      <c r="N9" s="589"/>
    </row>
    <row r="10" spans="1:16" s="38" customFormat="1" ht="12">
      <c r="A10" s="59">
        <v>2</v>
      </c>
      <c r="B10" s="60">
        <v>412</v>
      </c>
      <c r="C10" s="61" t="s">
        <v>127</v>
      </c>
      <c r="D10" s="1133">
        <v>43000</v>
      </c>
      <c r="E10" s="62">
        <f>SUM(E11:E13)</f>
        <v>11373</v>
      </c>
      <c r="F10" s="517">
        <f>E10/D10</f>
        <v>0.2644883720930233</v>
      </c>
      <c r="G10" s="614"/>
      <c r="H10" s="198">
        <f>D10+G10</f>
        <v>43000</v>
      </c>
      <c r="I10" s="751">
        <v>143000</v>
      </c>
      <c r="J10" s="575"/>
      <c r="K10" s="581"/>
      <c r="L10" s="607"/>
      <c r="M10" s="601"/>
      <c r="N10" s="590"/>
      <c r="P10" s="980"/>
    </row>
    <row r="11" spans="1:14" s="44" customFormat="1" ht="12" hidden="1">
      <c r="A11" s="28" t="s">
        <v>1111</v>
      </c>
      <c r="B11" s="67">
        <v>4121</v>
      </c>
      <c r="C11" s="199" t="s">
        <v>128</v>
      </c>
      <c r="D11" s="200"/>
      <c r="E11" s="74">
        <v>6989</v>
      </c>
      <c r="F11" s="517"/>
      <c r="G11" s="614"/>
      <c r="H11" s="200"/>
      <c r="I11" s="751"/>
      <c r="J11" s="729"/>
      <c r="K11" s="568"/>
      <c r="L11" s="730"/>
      <c r="M11" s="731"/>
      <c r="N11" s="589"/>
    </row>
    <row r="12" spans="1:14" s="44" customFormat="1" ht="12" hidden="1">
      <c r="A12" s="28" t="s">
        <v>129</v>
      </c>
      <c r="B12" s="67">
        <v>4122</v>
      </c>
      <c r="C12" s="199" t="s">
        <v>130</v>
      </c>
      <c r="D12" s="200"/>
      <c r="E12" s="74">
        <v>3907</v>
      </c>
      <c r="F12" s="517"/>
      <c r="G12" s="614"/>
      <c r="H12" s="200"/>
      <c r="I12" s="751"/>
      <c r="J12" s="729"/>
      <c r="K12" s="568"/>
      <c r="L12" s="730"/>
      <c r="M12" s="731"/>
      <c r="N12" s="589"/>
    </row>
    <row r="13" spans="1:15" s="44" customFormat="1" ht="12" hidden="1">
      <c r="A13" s="28" t="s">
        <v>131</v>
      </c>
      <c r="B13" s="67">
        <v>4123</v>
      </c>
      <c r="C13" s="199" t="s">
        <v>132</v>
      </c>
      <c r="D13" s="200"/>
      <c r="E13" s="74">
        <v>477</v>
      </c>
      <c r="F13" s="517"/>
      <c r="G13" s="614"/>
      <c r="H13" s="200"/>
      <c r="I13" s="751"/>
      <c r="J13" s="729"/>
      <c r="K13" s="568"/>
      <c r="L13" s="730"/>
      <c r="M13" s="731"/>
      <c r="N13" s="589"/>
      <c r="O13" s="979"/>
    </row>
    <row r="14" spans="1:14" s="38" customFormat="1" ht="12">
      <c r="A14" s="59" t="s">
        <v>133</v>
      </c>
      <c r="B14" s="60">
        <v>414</v>
      </c>
      <c r="C14" s="201" t="s">
        <v>134</v>
      </c>
      <c r="D14" s="198">
        <v>200000</v>
      </c>
      <c r="E14" s="202">
        <f>SUM(E15:E16)</f>
        <v>189501</v>
      </c>
      <c r="F14" s="518">
        <f>E14/D14</f>
        <v>0.947505</v>
      </c>
      <c r="G14" s="614"/>
      <c r="H14" s="198">
        <f>D14+G14</f>
        <v>200000</v>
      </c>
      <c r="I14" s="751">
        <v>50000</v>
      </c>
      <c r="J14" s="575"/>
      <c r="K14" s="581"/>
      <c r="L14" s="607"/>
      <c r="M14" s="601"/>
      <c r="N14" s="590"/>
    </row>
    <row r="15" spans="1:14" s="44" customFormat="1" ht="12" hidden="1">
      <c r="A15" s="28"/>
      <c r="B15" s="67">
        <v>4143</v>
      </c>
      <c r="C15" s="199" t="s">
        <v>135</v>
      </c>
      <c r="D15" s="200"/>
      <c r="E15" s="203">
        <v>189501</v>
      </c>
      <c r="F15" s="519"/>
      <c r="G15" s="614"/>
      <c r="H15" s="200"/>
      <c r="I15" s="751"/>
      <c r="J15" s="729"/>
      <c r="K15" s="568"/>
      <c r="L15" s="730"/>
      <c r="M15" s="731"/>
      <c r="N15" s="589"/>
    </row>
    <row r="16" spans="1:14" s="44" customFormat="1" ht="12" hidden="1">
      <c r="A16" s="28"/>
      <c r="B16" s="67">
        <v>4144</v>
      </c>
      <c r="C16" s="199" t="s">
        <v>136</v>
      </c>
      <c r="D16" s="200"/>
      <c r="E16" s="203">
        <v>0</v>
      </c>
      <c r="F16" s="519"/>
      <c r="G16" s="614"/>
      <c r="H16" s="200"/>
      <c r="I16" s="751">
        <v>10000</v>
      </c>
      <c r="J16" s="729"/>
      <c r="K16" s="568"/>
      <c r="L16" s="730"/>
      <c r="M16" s="731"/>
      <c r="N16" s="589"/>
    </row>
    <row r="17" spans="1:14" s="38" customFormat="1" ht="12">
      <c r="A17" s="59" t="s">
        <v>387</v>
      </c>
      <c r="B17" s="60">
        <v>416</v>
      </c>
      <c r="C17" s="201" t="s">
        <v>137</v>
      </c>
      <c r="D17" s="198">
        <v>0</v>
      </c>
      <c r="E17" s="202">
        <f>E18</f>
        <v>0</v>
      </c>
      <c r="F17" s="517" t="e">
        <f>E17/D17</f>
        <v>#DIV/0!</v>
      </c>
      <c r="G17" s="614"/>
      <c r="H17" s="198"/>
      <c r="I17" s="751"/>
      <c r="J17" s="575"/>
      <c r="K17" s="581"/>
      <c r="L17" s="607"/>
      <c r="M17" s="601"/>
      <c r="N17" s="590"/>
    </row>
    <row r="18" spans="1:14" s="44" customFormat="1" ht="12" hidden="1">
      <c r="A18" s="28"/>
      <c r="B18" s="67">
        <v>4161</v>
      </c>
      <c r="C18" s="199" t="s">
        <v>137</v>
      </c>
      <c r="D18" s="200"/>
      <c r="E18" s="203">
        <v>0</v>
      </c>
      <c r="F18" s="519"/>
      <c r="G18" s="614"/>
      <c r="H18" s="200"/>
      <c r="I18" s="751"/>
      <c r="J18" s="729"/>
      <c r="K18" s="568"/>
      <c r="L18" s="730"/>
      <c r="M18" s="731"/>
      <c r="N18" s="589"/>
    </row>
    <row r="19" spans="1:14" s="38" customFormat="1" ht="12">
      <c r="A19" s="59" t="s">
        <v>387</v>
      </c>
      <c r="B19" s="60">
        <v>421</v>
      </c>
      <c r="C19" s="61" t="s">
        <v>139</v>
      </c>
      <c r="D19" s="198">
        <v>75000</v>
      </c>
      <c r="E19" s="62">
        <f>E20</f>
        <v>16102.01</v>
      </c>
      <c r="F19" s="517">
        <f>E19/D19</f>
        <v>0.21469346666666667</v>
      </c>
      <c r="G19" s="614"/>
      <c r="H19" s="198">
        <f>D19+G19</f>
        <v>75000</v>
      </c>
      <c r="I19" s="751"/>
      <c r="J19" s="575"/>
      <c r="K19" s="581"/>
      <c r="L19" s="607"/>
      <c r="M19" s="601"/>
      <c r="N19" s="590"/>
    </row>
    <row r="20" spans="1:14" s="38" customFormat="1" ht="12" hidden="1">
      <c r="A20" s="858"/>
      <c r="B20" s="67">
        <v>4214</v>
      </c>
      <c r="C20" s="199" t="s">
        <v>140</v>
      </c>
      <c r="D20" s="200"/>
      <c r="E20" s="203">
        <v>16102.01</v>
      </c>
      <c r="F20" s="517"/>
      <c r="G20" s="614"/>
      <c r="H20" s="200"/>
      <c r="I20" s="751"/>
      <c r="J20" s="575"/>
      <c r="K20" s="581"/>
      <c r="L20" s="607"/>
      <c r="M20" s="601"/>
      <c r="N20" s="590"/>
    </row>
    <row r="21" spans="1:17" s="38" customFormat="1" ht="12">
      <c r="A21" s="59" t="s">
        <v>138</v>
      </c>
      <c r="B21" s="60">
        <v>422</v>
      </c>
      <c r="C21" s="61" t="s">
        <v>142</v>
      </c>
      <c r="D21" s="1133">
        <v>25000</v>
      </c>
      <c r="E21" s="62">
        <f>SUM(E22:E23)</f>
        <v>14020</v>
      </c>
      <c r="F21" s="517">
        <f>E21/D21</f>
        <v>0.5608</v>
      </c>
      <c r="G21" s="614"/>
      <c r="H21" s="198">
        <f>D21+G21</f>
        <v>25000</v>
      </c>
      <c r="I21" s="751">
        <v>30000</v>
      </c>
      <c r="J21" s="575"/>
      <c r="K21" s="581"/>
      <c r="L21" s="607"/>
      <c r="M21" s="601"/>
      <c r="N21" s="590"/>
      <c r="Q21" s="1060"/>
    </row>
    <row r="22" spans="1:14" s="38" customFormat="1" ht="12" hidden="1">
      <c r="A22" s="858"/>
      <c r="B22" s="67">
        <v>4221</v>
      </c>
      <c r="C22" s="199" t="s">
        <v>143</v>
      </c>
      <c r="D22" s="200"/>
      <c r="E22" s="203">
        <v>14020</v>
      </c>
      <c r="F22" s="517"/>
      <c r="G22" s="614"/>
      <c r="H22" s="200"/>
      <c r="I22" s="751"/>
      <c r="J22" s="575"/>
      <c r="K22" s="581"/>
      <c r="L22" s="607"/>
      <c r="M22" s="601"/>
      <c r="N22" s="590"/>
    </row>
    <row r="23" spans="1:14" s="38" customFormat="1" ht="12" hidden="1">
      <c r="A23" s="858"/>
      <c r="B23" s="67">
        <v>4222</v>
      </c>
      <c r="C23" s="199" t="s">
        <v>144</v>
      </c>
      <c r="D23" s="200"/>
      <c r="E23" s="203">
        <v>0</v>
      </c>
      <c r="F23" s="517"/>
      <c r="G23" s="614"/>
      <c r="H23" s="200"/>
      <c r="I23" s="751"/>
      <c r="J23" s="575"/>
      <c r="K23" s="581"/>
      <c r="L23" s="607"/>
      <c r="M23" s="601"/>
      <c r="N23" s="590"/>
    </row>
    <row r="24" spans="1:14" s="38" customFormat="1" ht="12">
      <c r="A24" s="59" t="s">
        <v>141</v>
      </c>
      <c r="B24" s="60">
        <v>423</v>
      </c>
      <c r="C24" s="61" t="s">
        <v>146</v>
      </c>
      <c r="D24" s="198">
        <v>3817000</v>
      </c>
      <c r="E24" s="62">
        <f>E25+E26+E27+E28+E29+E34+E35+E38</f>
        <v>2791163.28</v>
      </c>
      <c r="F24" s="517">
        <f>E24/D24</f>
        <v>0.7312452921142257</v>
      </c>
      <c r="G24" s="614"/>
      <c r="H24" s="198">
        <f>D24+G24</f>
        <v>3817000</v>
      </c>
      <c r="I24" s="751"/>
      <c r="J24" s="575"/>
      <c r="K24" s="581"/>
      <c r="L24" s="607"/>
      <c r="M24" s="601"/>
      <c r="N24" s="590"/>
    </row>
    <row r="25" spans="1:14" s="38" customFormat="1" ht="12" hidden="1">
      <c r="A25" s="858"/>
      <c r="B25" s="67">
        <v>4231</v>
      </c>
      <c r="C25" s="199" t="s">
        <v>147</v>
      </c>
      <c r="D25" s="204"/>
      <c r="E25" s="203">
        <v>0</v>
      </c>
      <c r="F25" s="318"/>
      <c r="G25" s="614"/>
      <c r="H25" s="204"/>
      <c r="I25" s="751"/>
      <c r="J25" s="575"/>
      <c r="K25" s="581"/>
      <c r="L25" s="607"/>
      <c r="M25" s="601"/>
      <c r="N25" s="590"/>
    </row>
    <row r="26" spans="1:14" s="38" customFormat="1" ht="12" hidden="1">
      <c r="A26" s="858"/>
      <c r="B26" s="67">
        <v>4232</v>
      </c>
      <c r="C26" s="199" t="s">
        <v>148</v>
      </c>
      <c r="D26" s="204"/>
      <c r="E26" s="203">
        <v>0</v>
      </c>
      <c r="F26" s="318"/>
      <c r="G26" s="614"/>
      <c r="H26" s="204"/>
      <c r="I26" s="751"/>
      <c r="J26" s="575"/>
      <c r="K26" s="581"/>
      <c r="L26" s="607"/>
      <c r="M26" s="601"/>
      <c r="N26" s="590"/>
    </row>
    <row r="27" spans="1:14" s="38" customFormat="1" ht="12" hidden="1">
      <c r="A27" s="858"/>
      <c r="B27" s="67">
        <v>4233</v>
      </c>
      <c r="C27" s="199" t="s">
        <v>149</v>
      </c>
      <c r="D27" s="204"/>
      <c r="E27" s="203">
        <v>0</v>
      </c>
      <c r="F27" s="318"/>
      <c r="G27" s="614"/>
      <c r="H27" s="204"/>
      <c r="I27" s="751"/>
      <c r="J27" s="575"/>
      <c r="K27" s="581"/>
      <c r="L27" s="607"/>
      <c r="M27" s="601"/>
      <c r="N27" s="590"/>
    </row>
    <row r="28" spans="1:14" s="38" customFormat="1" ht="12" hidden="1">
      <c r="A28" s="858"/>
      <c r="B28" s="67">
        <v>4234</v>
      </c>
      <c r="C28" s="199" t="s">
        <v>150</v>
      </c>
      <c r="D28" s="204"/>
      <c r="E28" s="203">
        <v>0</v>
      </c>
      <c r="F28" s="318"/>
      <c r="G28" s="614"/>
      <c r="H28" s="204"/>
      <c r="I28" s="751"/>
      <c r="J28" s="575"/>
      <c r="K28" s="581"/>
      <c r="L28" s="607"/>
      <c r="M28" s="601"/>
      <c r="N28" s="590"/>
    </row>
    <row r="29" spans="1:14" s="38" customFormat="1" ht="12" hidden="1">
      <c r="A29" s="858"/>
      <c r="B29" s="67">
        <v>4235</v>
      </c>
      <c r="C29" s="199" t="s">
        <v>151</v>
      </c>
      <c r="D29" s="204"/>
      <c r="E29" s="203">
        <f>E30+E31+E32+E33</f>
        <v>2344875.48</v>
      </c>
      <c r="F29" s="318"/>
      <c r="G29" s="614"/>
      <c r="H29" s="204"/>
      <c r="I29" s="751"/>
      <c r="J29" s="575"/>
      <c r="K29" s="581"/>
      <c r="L29" s="607"/>
      <c r="M29" s="601"/>
      <c r="N29" s="590"/>
    </row>
    <row r="30" spans="1:14" s="58" customFormat="1" ht="11.25" hidden="1">
      <c r="A30" s="45"/>
      <c r="B30" s="46">
        <v>423591</v>
      </c>
      <c r="C30" s="205" t="s">
        <v>595</v>
      </c>
      <c r="D30" s="206"/>
      <c r="E30" s="207">
        <v>1352907.1</v>
      </c>
      <c r="F30" s="520"/>
      <c r="G30" s="615"/>
      <c r="H30" s="206"/>
      <c r="I30" s="631"/>
      <c r="J30" s="576"/>
      <c r="K30" s="569"/>
      <c r="L30" s="608"/>
      <c r="M30" s="602"/>
      <c r="N30" s="591"/>
    </row>
    <row r="31" spans="1:14" s="56" customFormat="1" ht="11.25" hidden="1">
      <c r="A31" s="51"/>
      <c r="B31" s="52">
        <v>423591</v>
      </c>
      <c r="C31" s="208" t="s">
        <v>596</v>
      </c>
      <c r="D31" s="206"/>
      <c r="E31" s="207">
        <v>949746.17</v>
      </c>
      <c r="F31" s="520"/>
      <c r="G31" s="616"/>
      <c r="H31" s="206"/>
      <c r="I31" s="631"/>
      <c r="J31" s="576"/>
      <c r="K31" s="570"/>
      <c r="L31" s="608"/>
      <c r="M31" s="602"/>
      <c r="N31" s="592"/>
    </row>
    <row r="32" spans="1:14" s="56" customFormat="1" ht="11.25" hidden="1">
      <c r="A32" s="51"/>
      <c r="B32" s="52">
        <v>423591</v>
      </c>
      <c r="C32" s="208" t="s">
        <v>597</v>
      </c>
      <c r="D32" s="206"/>
      <c r="E32" s="207">
        <v>42222.21</v>
      </c>
      <c r="F32" s="520"/>
      <c r="G32" s="616"/>
      <c r="H32" s="206"/>
      <c r="I32" s="631"/>
      <c r="J32" s="576"/>
      <c r="K32" s="570"/>
      <c r="L32" s="608"/>
      <c r="M32" s="602"/>
      <c r="N32" s="592"/>
    </row>
    <row r="33" spans="1:14" s="56" customFormat="1" ht="11.25" hidden="1">
      <c r="A33" s="51"/>
      <c r="B33" s="52">
        <v>423599</v>
      </c>
      <c r="C33" s="208" t="s">
        <v>152</v>
      </c>
      <c r="D33" s="206"/>
      <c r="E33" s="207">
        <v>0</v>
      </c>
      <c r="F33" s="520"/>
      <c r="G33" s="616"/>
      <c r="H33" s="206"/>
      <c r="I33" s="631"/>
      <c r="J33" s="576"/>
      <c r="K33" s="570"/>
      <c r="L33" s="608"/>
      <c r="M33" s="602"/>
      <c r="N33" s="592"/>
    </row>
    <row r="34" spans="1:14" s="38" customFormat="1" ht="12" hidden="1">
      <c r="A34" s="858"/>
      <c r="B34" s="67">
        <v>4236</v>
      </c>
      <c r="C34" s="199" t="s">
        <v>153</v>
      </c>
      <c r="D34" s="209"/>
      <c r="E34" s="203">
        <v>304070</v>
      </c>
      <c r="F34" s="318"/>
      <c r="G34" s="614"/>
      <c r="H34" s="209"/>
      <c r="I34" s="751"/>
      <c r="J34" s="575"/>
      <c r="K34" s="581"/>
      <c r="L34" s="607"/>
      <c r="M34" s="601"/>
      <c r="N34" s="590"/>
    </row>
    <row r="35" spans="1:14" s="38" customFormat="1" ht="12" hidden="1">
      <c r="A35" s="858"/>
      <c r="B35" s="67">
        <v>4237</v>
      </c>
      <c r="C35" s="199" t="s">
        <v>154</v>
      </c>
      <c r="D35" s="209"/>
      <c r="E35" s="203">
        <f>SUM(E36:E37)</f>
        <v>76387.8</v>
      </c>
      <c r="F35" s="318"/>
      <c r="G35" s="614"/>
      <c r="H35" s="209"/>
      <c r="I35" s="751"/>
      <c r="J35" s="575"/>
      <c r="K35" s="581"/>
      <c r="L35" s="607"/>
      <c r="M35" s="601"/>
      <c r="N35" s="590"/>
    </row>
    <row r="36" spans="1:14" s="44" customFormat="1" ht="11.25" hidden="1">
      <c r="A36" s="859"/>
      <c r="B36" s="46">
        <v>423711</v>
      </c>
      <c r="C36" s="57" t="s">
        <v>154</v>
      </c>
      <c r="D36" s="210"/>
      <c r="E36" s="55">
        <v>0</v>
      </c>
      <c r="F36" s="318"/>
      <c r="G36" s="614"/>
      <c r="H36" s="210"/>
      <c r="I36" s="728"/>
      <c r="J36" s="729"/>
      <c r="K36" s="568"/>
      <c r="L36" s="730"/>
      <c r="M36" s="731"/>
      <c r="N36" s="589"/>
    </row>
    <row r="37" spans="1:14" s="44" customFormat="1" ht="11.25" hidden="1">
      <c r="A37" s="859"/>
      <c r="B37" s="46">
        <v>423712</v>
      </c>
      <c r="C37" s="57" t="s">
        <v>155</v>
      </c>
      <c r="D37" s="210"/>
      <c r="E37" s="55">
        <v>76387.8</v>
      </c>
      <c r="F37" s="318"/>
      <c r="G37" s="614"/>
      <c r="H37" s="210"/>
      <c r="I37" s="728"/>
      <c r="J37" s="729"/>
      <c r="K37" s="568"/>
      <c r="L37" s="730"/>
      <c r="M37" s="731"/>
      <c r="N37" s="589"/>
    </row>
    <row r="38" spans="1:14" s="38" customFormat="1" ht="12" hidden="1">
      <c r="A38" s="860"/>
      <c r="B38" s="67">
        <v>4239</v>
      </c>
      <c r="C38" s="199" t="s">
        <v>156</v>
      </c>
      <c r="D38" s="204"/>
      <c r="E38" s="203">
        <v>65830</v>
      </c>
      <c r="F38" s="318"/>
      <c r="G38" s="614"/>
      <c r="H38" s="204"/>
      <c r="I38" s="751"/>
      <c r="J38" s="575"/>
      <c r="K38" s="581"/>
      <c r="L38" s="607"/>
      <c r="M38" s="601"/>
      <c r="N38" s="590"/>
    </row>
    <row r="39" spans="1:14" s="38" customFormat="1" ht="12">
      <c r="A39" s="59" t="s">
        <v>145</v>
      </c>
      <c r="B39" s="60">
        <v>424</v>
      </c>
      <c r="C39" s="61" t="s">
        <v>158</v>
      </c>
      <c r="D39" s="198">
        <v>0</v>
      </c>
      <c r="E39" s="198">
        <f>E40+E42+E44</f>
        <v>0</v>
      </c>
      <c r="F39" s="517" t="e">
        <f>E39/D39</f>
        <v>#DIV/0!</v>
      </c>
      <c r="G39" s="614"/>
      <c r="H39" s="198">
        <f>D39+G39</f>
        <v>0</v>
      </c>
      <c r="I39" s="751"/>
      <c r="J39" s="575"/>
      <c r="K39" s="581"/>
      <c r="L39" s="607"/>
      <c r="M39" s="601"/>
      <c r="N39" s="590"/>
    </row>
    <row r="40" spans="1:14" s="38" customFormat="1" ht="12" hidden="1">
      <c r="A40" s="28"/>
      <c r="B40" s="67">
        <v>4242</v>
      </c>
      <c r="C40" s="199" t="s">
        <v>159</v>
      </c>
      <c r="D40" s="200"/>
      <c r="E40" s="203">
        <v>0</v>
      </c>
      <c r="F40" s="518"/>
      <c r="G40" s="614"/>
      <c r="H40" s="200"/>
      <c r="I40" s="751"/>
      <c r="J40" s="575"/>
      <c r="K40" s="581"/>
      <c r="L40" s="607"/>
      <c r="M40" s="601"/>
      <c r="N40" s="590"/>
    </row>
    <row r="41" spans="1:14" s="38" customFormat="1" ht="12" hidden="1">
      <c r="A41" s="28"/>
      <c r="B41" s="67"/>
      <c r="C41" s="199" t="s">
        <v>160</v>
      </c>
      <c r="D41" s="200"/>
      <c r="E41" s="203">
        <v>0</v>
      </c>
      <c r="F41" s="518"/>
      <c r="G41" s="614"/>
      <c r="H41" s="200"/>
      <c r="I41" s="751"/>
      <c r="J41" s="575"/>
      <c r="K41" s="581"/>
      <c r="L41" s="607"/>
      <c r="M41" s="601"/>
      <c r="N41" s="590"/>
    </row>
    <row r="42" spans="1:14" s="92" customFormat="1" ht="12" hidden="1">
      <c r="A42" s="75"/>
      <c r="B42" s="76">
        <v>4246</v>
      </c>
      <c r="C42" s="211" t="s">
        <v>161</v>
      </c>
      <c r="D42" s="200"/>
      <c r="E42" s="203">
        <v>0</v>
      </c>
      <c r="F42" s="518"/>
      <c r="G42" s="617"/>
      <c r="H42" s="200"/>
      <c r="I42" s="751"/>
      <c r="J42" s="575"/>
      <c r="K42" s="582"/>
      <c r="L42" s="607"/>
      <c r="M42" s="601"/>
      <c r="N42" s="593"/>
    </row>
    <row r="43" spans="1:14" s="66" customFormat="1" ht="12" hidden="1">
      <c r="A43" s="75"/>
      <c r="B43" s="212"/>
      <c r="C43" s="65" t="s">
        <v>162</v>
      </c>
      <c r="D43" s="200"/>
      <c r="E43" s="74">
        <v>0</v>
      </c>
      <c r="F43" s="521" t="e">
        <f>E43/D43</f>
        <v>#DIV/0!</v>
      </c>
      <c r="G43" s="617"/>
      <c r="H43" s="200"/>
      <c r="I43" s="728"/>
      <c r="J43" s="729"/>
      <c r="K43" s="571"/>
      <c r="L43" s="730"/>
      <c r="M43" s="731"/>
      <c r="N43" s="594"/>
    </row>
    <row r="44" spans="1:14" s="44" customFormat="1" ht="12" hidden="1">
      <c r="A44" s="28"/>
      <c r="B44" s="67">
        <v>4249</v>
      </c>
      <c r="C44" s="199" t="s">
        <v>163</v>
      </c>
      <c r="D44" s="200"/>
      <c r="E44" s="74">
        <v>0</v>
      </c>
      <c r="F44" s="517"/>
      <c r="G44" s="614"/>
      <c r="H44" s="200"/>
      <c r="I44" s="728"/>
      <c r="J44" s="729"/>
      <c r="K44" s="568"/>
      <c r="L44" s="730"/>
      <c r="M44" s="731"/>
      <c r="N44" s="589"/>
    </row>
    <row r="45" spans="1:14" s="38" customFormat="1" ht="12">
      <c r="A45" s="59" t="s">
        <v>157</v>
      </c>
      <c r="B45" s="60">
        <v>426</v>
      </c>
      <c r="C45" s="61" t="s">
        <v>165</v>
      </c>
      <c r="D45" s="1133">
        <v>400000</v>
      </c>
      <c r="E45" s="62">
        <f>SUM(E46:E50)</f>
        <v>146780.91</v>
      </c>
      <c r="F45" s="517">
        <f>E45/D45</f>
        <v>0.366952275</v>
      </c>
      <c r="G45" s="614"/>
      <c r="H45" s="198">
        <f>D45+G45</f>
        <v>400000</v>
      </c>
      <c r="I45" s="751">
        <v>10000</v>
      </c>
      <c r="J45" s="575"/>
      <c r="K45" s="581"/>
      <c r="L45" s="607"/>
      <c r="M45" s="601"/>
      <c r="N45" s="590"/>
    </row>
    <row r="46" spans="1:14" s="38" customFormat="1" ht="12" hidden="1">
      <c r="A46" s="858"/>
      <c r="B46" s="67">
        <v>4261</v>
      </c>
      <c r="C46" s="199" t="s">
        <v>166</v>
      </c>
      <c r="D46" s="204"/>
      <c r="E46" s="203">
        <v>25420</v>
      </c>
      <c r="F46" s="517"/>
      <c r="G46" s="614"/>
      <c r="H46" s="204"/>
      <c r="I46" s="751"/>
      <c r="J46" s="575"/>
      <c r="K46" s="581"/>
      <c r="L46" s="607"/>
      <c r="M46" s="601"/>
      <c r="N46" s="590"/>
    </row>
    <row r="47" spans="1:14" s="38" customFormat="1" ht="12" hidden="1">
      <c r="A47" s="858"/>
      <c r="B47" s="67">
        <v>4263</v>
      </c>
      <c r="C47" s="199" t="s">
        <v>167</v>
      </c>
      <c r="D47" s="204"/>
      <c r="E47" s="203">
        <v>0</v>
      </c>
      <c r="F47" s="517"/>
      <c r="G47" s="614"/>
      <c r="H47" s="204"/>
      <c r="I47" s="751"/>
      <c r="J47" s="575"/>
      <c r="K47" s="581"/>
      <c r="L47" s="607"/>
      <c r="M47" s="601"/>
      <c r="N47" s="590"/>
    </row>
    <row r="48" spans="1:14" s="38" customFormat="1" ht="12" hidden="1">
      <c r="A48" s="858"/>
      <c r="B48" s="67">
        <v>4264</v>
      </c>
      <c r="C48" s="199" t="s">
        <v>168</v>
      </c>
      <c r="D48" s="204"/>
      <c r="E48" s="203">
        <v>107559.47</v>
      </c>
      <c r="F48" s="517"/>
      <c r="G48" s="614"/>
      <c r="H48" s="204"/>
      <c r="I48" s="751"/>
      <c r="J48" s="575"/>
      <c r="K48" s="581"/>
      <c r="L48" s="607"/>
      <c r="M48" s="601"/>
      <c r="N48" s="590"/>
    </row>
    <row r="49" spans="1:14" s="38" customFormat="1" ht="12" hidden="1">
      <c r="A49" s="858"/>
      <c r="B49" s="67">
        <v>4268</v>
      </c>
      <c r="C49" s="199" t="s">
        <v>169</v>
      </c>
      <c r="D49" s="204"/>
      <c r="E49" s="203">
        <v>13801.44</v>
      </c>
      <c r="F49" s="517"/>
      <c r="G49" s="614"/>
      <c r="H49" s="204"/>
      <c r="I49" s="751"/>
      <c r="J49" s="575"/>
      <c r="K49" s="581"/>
      <c r="L49" s="607"/>
      <c r="M49" s="601"/>
      <c r="N49" s="590"/>
    </row>
    <row r="50" spans="1:14" s="38" customFormat="1" ht="12" hidden="1">
      <c r="A50" s="858"/>
      <c r="B50" s="67">
        <v>4269</v>
      </c>
      <c r="C50" s="199" t="s">
        <v>170</v>
      </c>
      <c r="D50" s="204"/>
      <c r="E50" s="203">
        <v>0</v>
      </c>
      <c r="F50" s="517"/>
      <c r="G50" s="614"/>
      <c r="H50" s="204"/>
      <c r="I50" s="751"/>
      <c r="J50" s="575"/>
      <c r="K50" s="581"/>
      <c r="L50" s="607"/>
      <c r="M50" s="601"/>
      <c r="N50" s="590"/>
    </row>
    <row r="51" spans="1:14" s="92" customFormat="1" ht="12" hidden="1">
      <c r="A51" s="93" t="s">
        <v>164</v>
      </c>
      <c r="B51" s="90">
        <v>472</v>
      </c>
      <c r="C51" s="94" t="s">
        <v>172</v>
      </c>
      <c r="D51" s="213">
        <v>0</v>
      </c>
      <c r="E51" s="202">
        <f>E52</f>
        <v>0</v>
      </c>
      <c r="F51" s="517" t="e">
        <f>E51/D51</f>
        <v>#DIV/0!</v>
      </c>
      <c r="G51" s="617"/>
      <c r="H51" s="213">
        <f>D51+G51</f>
        <v>0</v>
      </c>
      <c r="I51" s="751"/>
      <c r="J51" s="575"/>
      <c r="K51" s="582"/>
      <c r="L51" s="607"/>
      <c r="M51" s="601"/>
      <c r="N51" s="593"/>
    </row>
    <row r="52" spans="1:14" s="92" customFormat="1" ht="12" hidden="1">
      <c r="A52" s="89"/>
      <c r="B52" s="76">
        <v>4729</v>
      </c>
      <c r="C52" s="65" t="s">
        <v>173</v>
      </c>
      <c r="D52" s="214"/>
      <c r="E52" s="203">
        <f>E53</f>
        <v>0</v>
      </c>
      <c r="F52" s="517"/>
      <c r="G52" s="617"/>
      <c r="H52" s="214"/>
      <c r="I52" s="751"/>
      <c r="J52" s="575"/>
      <c r="K52" s="582"/>
      <c r="L52" s="607"/>
      <c r="M52" s="601"/>
      <c r="N52" s="593"/>
    </row>
    <row r="53" spans="1:14" s="92" customFormat="1" ht="11.25" hidden="1">
      <c r="A53" s="861"/>
      <c r="B53" s="52">
        <v>472931</v>
      </c>
      <c r="C53" s="53" t="s">
        <v>174</v>
      </c>
      <c r="D53" s="215"/>
      <c r="E53" s="207">
        <v>0</v>
      </c>
      <c r="F53" s="517"/>
      <c r="G53" s="617"/>
      <c r="H53" s="215"/>
      <c r="I53" s="751"/>
      <c r="J53" s="575"/>
      <c r="K53" s="582"/>
      <c r="L53" s="607"/>
      <c r="M53" s="601"/>
      <c r="N53" s="593"/>
    </row>
    <row r="54" spans="1:14" s="44" customFormat="1" ht="12">
      <c r="A54" s="59" t="s">
        <v>171</v>
      </c>
      <c r="B54" s="60">
        <v>482</v>
      </c>
      <c r="C54" s="201" t="s">
        <v>175</v>
      </c>
      <c r="D54" s="213">
        <v>2000</v>
      </c>
      <c r="E54" s="62">
        <v>0</v>
      </c>
      <c r="F54" s="517">
        <f>E54/D54</f>
        <v>0</v>
      </c>
      <c r="G54" s="614"/>
      <c r="H54" s="213">
        <f>D54+G54</f>
        <v>2000</v>
      </c>
      <c r="I54" s="728"/>
      <c r="J54" s="729"/>
      <c r="K54" s="568"/>
      <c r="L54" s="730"/>
      <c r="M54" s="731"/>
      <c r="N54" s="589"/>
    </row>
    <row r="55" spans="1:14" s="38" customFormat="1" ht="12" customHeight="1" hidden="1">
      <c r="A55" s="28" t="s">
        <v>1269</v>
      </c>
      <c r="B55" s="67">
        <v>4822</v>
      </c>
      <c r="C55" s="199" t="s">
        <v>176</v>
      </c>
      <c r="D55" s="204"/>
      <c r="E55" s="203"/>
      <c r="F55" s="519"/>
      <c r="G55" s="614"/>
      <c r="H55" s="204"/>
      <c r="I55" s="751"/>
      <c r="J55" s="575"/>
      <c r="K55" s="581"/>
      <c r="L55" s="607"/>
      <c r="M55" s="601"/>
      <c r="N55" s="590"/>
    </row>
    <row r="56" spans="1:14" s="38" customFormat="1" ht="12" customHeight="1" hidden="1">
      <c r="A56" s="28" t="s">
        <v>1278</v>
      </c>
      <c r="B56" s="67">
        <v>4823</v>
      </c>
      <c r="C56" s="199" t="s">
        <v>177</v>
      </c>
      <c r="D56" s="204"/>
      <c r="E56" s="203">
        <v>0</v>
      </c>
      <c r="F56" s="519"/>
      <c r="G56" s="614"/>
      <c r="H56" s="204"/>
      <c r="I56" s="751"/>
      <c r="J56" s="575"/>
      <c r="K56" s="581"/>
      <c r="L56" s="607"/>
      <c r="M56" s="601"/>
      <c r="N56" s="590"/>
    </row>
    <row r="57" spans="1:14" s="38" customFormat="1" ht="12" customHeight="1" hidden="1">
      <c r="A57" s="216"/>
      <c r="B57" s="217">
        <v>485</v>
      </c>
      <c r="C57" s="68" t="s">
        <v>178</v>
      </c>
      <c r="D57" s="214"/>
      <c r="E57" s="218">
        <v>0</v>
      </c>
      <c r="F57" s="519"/>
      <c r="G57" s="614"/>
      <c r="H57" s="214"/>
      <c r="I57" s="751"/>
      <c r="J57" s="575"/>
      <c r="K57" s="581"/>
      <c r="L57" s="607"/>
      <c r="M57" s="601"/>
      <c r="N57" s="590"/>
    </row>
    <row r="58" spans="1:14" s="38" customFormat="1" ht="13.5">
      <c r="A58" s="219"/>
      <c r="B58" s="340"/>
      <c r="C58" s="862" t="s">
        <v>179</v>
      </c>
      <c r="D58" s="213">
        <f>SUM(D8:D57)</f>
        <v>4797000</v>
      </c>
      <c r="E58" s="221">
        <f>SUM(E8+E10+E14+E17+E19+E21+E24+E39+E45+E51+E54)</f>
        <v>3232468.2</v>
      </c>
      <c r="F58" s="372">
        <f>E58/D58</f>
        <v>0.6738520325203252</v>
      </c>
      <c r="G58" s="581"/>
      <c r="H58" s="768">
        <f>D58+G58</f>
        <v>4797000</v>
      </c>
      <c r="I58" s="863">
        <f>I45+I21+I16+I14+I10+I8</f>
        <v>1043000</v>
      </c>
      <c r="J58" s="575">
        <v>0</v>
      </c>
      <c r="K58" s="585">
        <v>-1043000</v>
      </c>
      <c r="L58" s="607"/>
      <c r="M58" s="601"/>
      <c r="N58" s="590"/>
    </row>
    <row r="59" spans="1:14" s="38" customFormat="1" ht="13.5" hidden="1">
      <c r="A59" s="222"/>
      <c r="B59" s="707"/>
      <c r="C59" s="269" t="s">
        <v>180</v>
      </c>
      <c r="D59" s="224"/>
      <c r="E59" s="225">
        <v>0</v>
      </c>
      <c r="F59" s="522"/>
      <c r="G59" s="614"/>
      <c r="H59" s="639"/>
      <c r="I59" s="751"/>
      <c r="J59" s="575"/>
      <c r="K59" s="581"/>
      <c r="L59" s="607"/>
      <c r="M59" s="601"/>
      <c r="N59" s="590"/>
    </row>
    <row r="60" spans="1:14" s="38" customFormat="1" ht="12" hidden="1">
      <c r="A60" s="226"/>
      <c r="B60" s="707"/>
      <c r="C60" s="682" t="s">
        <v>360</v>
      </c>
      <c r="D60" s="221">
        <f>D58</f>
        <v>4797000</v>
      </c>
      <c r="E60" s="203"/>
      <c r="F60" s="519"/>
      <c r="G60" s="1182"/>
      <c r="H60" s="1183"/>
      <c r="I60" s="751"/>
      <c r="J60" s="575"/>
      <c r="K60" s="581"/>
      <c r="L60" s="607"/>
      <c r="M60" s="601"/>
      <c r="N60" s="590"/>
    </row>
    <row r="61" spans="1:14" s="38" customFormat="1" ht="13.5" hidden="1">
      <c r="A61" s="228"/>
      <c r="B61" s="707"/>
      <c r="C61" s="807" t="s">
        <v>181</v>
      </c>
      <c r="D61" s="221">
        <f>D60</f>
        <v>4797000</v>
      </c>
      <c r="E61" s="203"/>
      <c r="F61" s="519"/>
      <c r="G61" s="1186"/>
      <c r="H61" s="1187"/>
      <c r="I61" s="751"/>
      <c r="J61" s="575"/>
      <c r="K61" s="581"/>
      <c r="L61" s="607"/>
      <c r="M61" s="601"/>
      <c r="N61" s="590"/>
    </row>
    <row r="62" spans="1:14" s="38" customFormat="1" ht="16.5" thickBot="1">
      <c r="A62" s="226"/>
      <c r="B62" s="707"/>
      <c r="C62" s="752" t="s">
        <v>182</v>
      </c>
      <c r="D62" s="1361">
        <f>D61</f>
        <v>4797000</v>
      </c>
      <c r="E62" s="803">
        <f>E58</f>
        <v>3232468.2</v>
      </c>
      <c r="F62" s="804"/>
      <c r="G62" s="802"/>
      <c r="H62" s="805">
        <f>D62</f>
        <v>4797000</v>
      </c>
      <c r="I62" s="751"/>
      <c r="J62" s="575"/>
      <c r="K62" s="581"/>
      <c r="L62" s="607"/>
      <c r="M62" s="601"/>
      <c r="N62" s="590"/>
    </row>
    <row r="63" spans="1:14" s="38" customFormat="1" ht="14.25" hidden="1">
      <c r="A63" s="226"/>
      <c r="B63" s="707"/>
      <c r="C63" s="408" t="s">
        <v>584</v>
      </c>
      <c r="D63" s="221"/>
      <c r="E63" s="218"/>
      <c r="F63" s="536"/>
      <c r="G63" s="1182"/>
      <c r="H63" s="1183"/>
      <c r="I63" s="751"/>
      <c r="J63" s="575"/>
      <c r="K63" s="581"/>
      <c r="L63" s="607"/>
      <c r="M63" s="601"/>
      <c r="N63" s="590"/>
    </row>
    <row r="64" spans="1:14" s="38" customFormat="1" ht="12" hidden="1">
      <c r="A64" s="226"/>
      <c r="B64" s="707"/>
      <c r="C64" s="61" t="s">
        <v>360</v>
      </c>
      <c r="D64" s="221">
        <f>D61</f>
        <v>4797000</v>
      </c>
      <c r="E64" s="218"/>
      <c r="F64" s="536"/>
      <c r="G64" s="1184"/>
      <c r="H64" s="1185"/>
      <c r="I64" s="751"/>
      <c r="J64" s="575"/>
      <c r="K64" s="581"/>
      <c r="L64" s="607"/>
      <c r="M64" s="601"/>
      <c r="N64" s="590"/>
    </row>
    <row r="65" spans="1:14" s="38" customFormat="1" ht="15" hidden="1" thickBot="1">
      <c r="A65" s="753"/>
      <c r="B65" s="754"/>
      <c r="C65" s="755" t="s">
        <v>585</v>
      </c>
      <c r="D65" s="756">
        <f>D64</f>
        <v>4797000</v>
      </c>
      <c r="E65" s="757"/>
      <c r="F65" s="758"/>
      <c r="G65" s="1186"/>
      <c r="H65" s="1187"/>
      <c r="I65" s="751"/>
      <c r="J65" s="575"/>
      <c r="K65" s="581"/>
      <c r="L65" s="607"/>
      <c r="M65" s="601"/>
      <c r="N65" s="590"/>
    </row>
    <row r="66" spans="1:14" s="66" customFormat="1" ht="16.5" hidden="1" thickBot="1">
      <c r="A66" s="230"/>
      <c r="B66" s="744"/>
      <c r="C66" s="752"/>
      <c r="D66" s="101"/>
      <c r="E66" s="101">
        <f>E58</f>
        <v>3232468.2</v>
      </c>
      <c r="F66" s="523" t="e">
        <f>E66/D66</f>
        <v>#DIV/0!</v>
      </c>
      <c r="G66" s="617"/>
      <c r="H66" s="640"/>
      <c r="I66" s="728"/>
      <c r="J66" s="729"/>
      <c r="K66" s="571"/>
      <c r="L66" s="730"/>
      <c r="M66" s="731"/>
      <c r="N66" s="594"/>
    </row>
    <row r="67" spans="1:14" s="66" customFormat="1" ht="16.5" hidden="1" thickBot="1">
      <c r="A67" s="688"/>
      <c r="B67" s="742"/>
      <c r="C67" s="743"/>
      <c r="D67" s="750"/>
      <c r="E67" s="750"/>
      <c r="F67" s="720"/>
      <c r="G67" s="617"/>
      <c r="H67" s="640"/>
      <c r="I67" s="728"/>
      <c r="J67" s="729"/>
      <c r="K67" s="571"/>
      <c r="L67" s="730"/>
      <c r="M67" s="731"/>
      <c r="N67" s="594"/>
    </row>
    <row r="68" spans="1:14" s="66" customFormat="1" ht="16.5" hidden="1" thickBot="1">
      <c r="A68" s="688"/>
      <c r="B68" s="742"/>
      <c r="C68" s="743"/>
      <c r="D68" s="750"/>
      <c r="E68" s="750"/>
      <c r="F68" s="720"/>
      <c r="G68" s="617"/>
      <c r="H68" s="640"/>
      <c r="I68" s="728"/>
      <c r="J68" s="729"/>
      <c r="K68" s="571"/>
      <c r="L68" s="730"/>
      <c r="M68" s="731"/>
      <c r="N68" s="594"/>
    </row>
    <row r="69" spans="1:14" s="44" customFormat="1" ht="15.75">
      <c r="A69" s="1220" t="s">
        <v>183</v>
      </c>
      <c r="B69" s="1221"/>
      <c r="C69" s="1221"/>
      <c r="D69" s="1221"/>
      <c r="E69" s="194"/>
      <c r="F69" s="515"/>
      <c r="G69" s="614"/>
      <c r="H69" s="639"/>
      <c r="I69" s="728"/>
      <c r="J69" s="729"/>
      <c r="K69" s="568"/>
      <c r="L69" s="730"/>
      <c r="M69" s="731"/>
      <c r="N69" s="589"/>
    </row>
    <row r="70" spans="1:14" s="44" customFormat="1" ht="13.5">
      <c r="A70" s="1070"/>
      <c r="B70" s="231"/>
      <c r="C70" s="864" t="s">
        <v>125</v>
      </c>
      <c r="D70" s="865"/>
      <c r="E70" s="232"/>
      <c r="F70" s="516"/>
      <c r="G70" s="614"/>
      <c r="H70" s="639"/>
      <c r="I70" s="728"/>
      <c r="J70" s="729"/>
      <c r="K70" s="568"/>
      <c r="L70" s="730"/>
      <c r="M70" s="731"/>
      <c r="N70" s="589"/>
    </row>
    <row r="71" spans="1:14" s="38" customFormat="1" ht="12">
      <c r="A71" s="34" t="s">
        <v>124</v>
      </c>
      <c r="B71" s="60">
        <v>411</v>
      </c>
      <c r="C71" s="61" t="s">
        <v>126</v>
      </c>
      <c r="D71" s="1133">
        <v>4452000</v>
      </c>
      <c r="E71" s="62">
        <f>E72</f>
        <v>2113651.55</v>
      </c>
      <c r="F71" s="517">
        <f>E71/D71</f>
        <v>0.47476449910152735</v>
      </c>
      <c r="G71" s="614"/>
      <c r="H71" s="198">
        <f>D71+G71</f>
        <v>4452000</v>
      </c>
      <c r="I71" s="751"/>
      <c r="J71" s="575"/>
      <c r="K71" s="581"/>
      <c r="L71" s="607"/>
      <c r="M71" s="601"/>
      <c r="N71" s="590"/>
    </row>
    <row r="72" spans="1:14" s="44" customFormat="1" ht="12" hidden="1">
      <c r="A72" s="107"/>
      <c r="B72" s="67">
        <v>4111</v>
      </c>
      <c r="C72" s="68" t="s">
        <v>126</v>
      </c>
      <c r="D72" s="1058"/>
      <c r="E72" s="74">
        <v>2113651.55</v>
      </c>
      <c r="F72" s="318"/>
      <c r="G72" s="614"/>
      <c r="H72" s="200"/>
      <c r="I72" s="728"/>
      <c r="J72" s="729"/>
      <c r="K72" s="568"/>
      <c r="L72" s="730"/>
      <c r="M72" s="731"/>
      <c r="N72" s="589"/>
    </row>
    <row r="73" spans="1:14" s="38" customFormat="1" ht="12">
      <c r="A73" s="59" t="s">
        <v>184</v>
      </c>
      <c r="B73" s="60">
        <v>412</v>
      </c>
      <c r="C73" s="1115" t="s">
        <v>127</v>
      </c>
      <c r="D73" s="1133">
        <v>797000</v>
      </c>
      <c r="E73" s="62">
        <f>E74+E75+E76</f>
        <v>378346.18000000005</v>
      </c>
      <c r="F73" s="517">
        <f>E73/D73</f>
        <v>0.47471289836888336</v>
      </c>
      <c r="G73" s="614"/>
      <c r="H73" s="198">
        <f>D73+G73</f>
        <v>797000</v>
      </c>
      <c r="I73" s="751"/>
      <c r="J73" s="575"/>
      <c r="K73" s="581"/>
      <c r="L73" s="607"/>
      <c r="M73" s="601"/>
      <c r="N73" s="590"/>
    </row>
    <row r="74" spans="1:14" s="44" customFormat="1" ht="12" hidden="1">
      <c r="A74" s="28"/>
      <c r="B74" s="67">
        <v>4121</v>
      </c>
      <c r="C74" s="199" t="s">
        <v>128</v>
      </c>
      <c r="D74" s="1058"/>
      <c r="E74" s="74">
        <v>232504.19</v>
      </c>
      <c r="F74" s="517"/>
      <c r="G74" s="614"/>
      <c r="H74" s="200"/>
      <c r="I74" s="728"/>
      <c r="J74" s="729"/>
      <c r="K74" s="568"/>
      <c r="L74" s="730"/>
      <c r="M74" s="731"/>
      <c r="N74" s="589"/>
    </row>
    <row r="75" spans="1:14" s="44" customFormat="1" ht="12" hidden="1">
      <c r="A75" s="28"/>
      <c r="B75" s="67">
        <v>4122</v>
      </c>
      <c r="C75" s="199" t="s">
        <v>130</v>
      </c>
      <c r="D75" s="1058"/>
      <c r="E75" s="74">
        <v>129989.35</v>
      </c>
      <c r="F75" s="517"/>
      <c r="G75" s="614"/>
      <c r="H75" s="200"/>
      <c r="I75" s="728"/>
      <c r="J75" s="729"/>
      <c r="K75" s="568"/>
      <c r="L75" s="730"/>
      <c r="M75" s="731"/>
      <c r="N75" s="589"/>
    </row>
    <row r="76" spans="1:14" s="44" customFormat="1" ht="12" hidden="1">
      <c r="A76" s="28"/>
      <c r="B76" s="67">
        <v>4123</v>
      </c>
      <c r="C76" s="199" t="s">
        <v>132</v>
      </c>
      <c r="D76" s="1058"/>
      <c r="E76" s="74">
        <v>15852.64</v>
      </c>
      <c r="F76" s="517"/>
      <c r="G76" s="614"/>
      <c r="H76" s="200"/>
      <c r="I76" s="728"/>
      <c r="J76" s="729"/>
      <c r="K76" s="568"/>
      <c r="L76" s="730"/>
      <c r="M76" s="731"/>
      <c r="N76" s="589"/>
    </row>
    <row r="77" spans="1:14" s="38" customFormat="1" ht="12" hidden="1">
      <c r="A77" s="59"/>
      <c r="B77" s="60">
        <v>414</v>
      </c>
      <c r="C77" s="201" t="s">
        <v>134</v>
      </c>
      <c r="D77" s="1133">
        <v>0</v>
      </c>
      <c r="E77" s="202">
        <f>SUM(E78:E80)</f>
        <v>0</v>
      </c>
      <c r="F77" s="518" t="e">
        <f>E77/D77</f>
        <v>#DIV/0!</v>
      </c>
      <c r="G77" s="614"/>
      <c r="H77" s="198">
        <v>0</v>
      </c>
      <c r="I77" s="751">
        <v>50000</v>
      </c>
      <c r="J77" s="575"/>
      <c r="K77" s="581"/>
      <c r="L77" s="607"/>
      <c r="M77" s="601"/>
      <c r="N77" s="590"/>
    </row>
    <row r="78" spans="1:14" s="44" customFormat="1" ht="12" hidden="1">
      <c r="A78" s="28"/>
      <c r="B78" s="67">
        <v>4141</v>
      </c>
      <c r="C78" s="199" t="s">
        <v>186</v>
      </c>
      <c r="D78" s="1058"/>
      <c r="E78" s="203"/>
      <c r="F78" s="519"/>
      <c r="G78" s="614"/>
      <c r="H78" s="200"/>
      <c r="I78" s="728"/>
      <c r="J78" s="729"/>
      <c r="K78" s="568"/>
      <c r="L78" s="730"/>
      <c r="M78" s="731"/>
      <c r="N78" s="589"/>
    </row>
    <row r="79" spans="1:14" s="44" customFormat="1" ht="12" hidden="1">
      <c r="A79" s="28"/>
      <c r="B79" s="67">
        <v>4143</v>
      </c>
      <c r="C79" s="199" t="s">
        <v>135</v>
      </c>
      <c r="D79" s="1058"/>
      <c r="E79" s="203"/>
      <c r="F79" s="519"/>
      <c r="G79" s="614"/>
      <c r="H79" s="200"/>
      <c r="I79" s="728"/>
      <c r="J79" s="729"/>
      <c r="K79" s="568"/>
      <c r="L79" s="730"/>
      <c r="M79" s="731"/>
      <c r="N79" s="589"/>
    </row>
    <row r="80" spans="1:14" s="44" customFormat="1" ht="12" hidden="1">
      <c r="A80" s="28"/>
      <c r="B80" s="67">
        <v>4144</v>
      </c>
      <c r="C80" s="199" t="s">
        <v>136</v>
      </c>
      <c r="D80" s="1058"/>
      <c r="E80" s="203"/>
      <c r="F80" s="519"/>
      <c r="G80" s="614"/>
      <c r="H80" s="200"/>
      <c r="I80" s="728"/>
      <c r="J80" s="729"/>
      <c r="K80" s="568"/>
      <c r="L80" s="730"/>
      <c r="M80" s="731"/>
      <c r="N80" s="589"/>
    </row>
    <row r="81" spans="1:14" s="38" customFormat="1" ht="12">
      <c r="A81" s="59" t="s">
        <v>185</v>
      </c>
      <c r="B81" s="60">
        <v>415</v>
      </c>
      <c r="C81" s="201" t="s">
        <v>187</v>
      </c>
      <c r="D81" s="1133">
        <v>150000</v>
      </c>
      <c r="E81" s="202">
        <f>E82</f>
        <v>64305.88</v>
      </c>
      <c r="F81" s="518">
        <f>E81/D81</f>
        <v>0.42870586666666666</v>
      </c>
      <c r="G81" s="614"/>
      <c r="H81" s="198">
        <f>D81+G81</f>
        <v>150000</v>
      </c>
      <c r="I81" s="751"/>
      <c r="J81" s="575"/>
      <c r="K81" s="581"/>
      <c r="L81" s="607"/>
      <c r="M81" s="601"/>
      <c r="N81" s="590"/>
    </row>
    <row r="82" spans="1:14" s="44" customFormat="1" ht="12" hidden="1">
      <c r="A82" s="28"/>
      <c r="B82" s="67">
        <v>4151</v>
      </c>
      <c r="C82" s="199" t="s">
        <v>187</v>
      </c>
      <c r="D82" s="1058"/>
      <c r="E82" s="203">
        <v>64305.88</v>
      </c>
      <c r="F82" s="519"/>
      <c r="G82" s="614"/>
      <c r="H82" s="200"/>
      <c r="I82" s="728"/>
      <c r="J82" s="729"/>
      <c r="K82" s="568"/>
      <c r="L82" s="730"/>
      <c r="M82" s="731"/>
      <c r="N82" s="589"/>
    </row>
    <row r="83" spans="1:14" s="38" customFormat="1" ht="12" hidden="1">
      <c r="A83" s="59"/>
      <c r="B83" s="60">
        <v>416</v>
      </c>
      <c r="C83" s="201" t="s">
        <v>137</v>
      </c>
      <c r="D83" s="1133"/>
      <c r="E83" s="202">
        <f>E84</f>
        <v>0</v>
      </c>
      <c r="F83" s="517" t="e">
        <f>E83/D83</f>
        <v>#DIV/0!</v>
      </c>
      <c r="G83" s="614"/>
      <c r="H83" s="198"/>
      <c r="I83" s="751"/>
      <c r="J83" s="575"/>
      <c r="K83" s="581"/>
      <c r="L83" s="607"/>
      <c r="M83" s="601"/>
      <c r="N83" s="590"/>
    </row>
    <row r="84" spans="1:14" s="44" customFormat="1" ht="12" hidden="1">
      <c r="A84" s="28"/>
      <c r="B84" s="67">
        <v>4161</v>
      </c>
      <c r="C84" s="199" t="s">
        <v>137</v>
      </c>
      <c r="D84" s="1058"/>
      <c r="E84" s="203">
        <v>0</v>
      </c>
      <c r="F84" s="519"/>
      <c r="G84" s="614"/>
      <c r="H84" s="200"/>
      <c r="I84" s="728"/>
      <c r="J84" s="729"/>
      <c r="K84" s="568"/>
      <c r="L84" s="730"/>
      <c r="M84" s="731"/>
      <c r="N84" s="589"/>
    </row>
    <row r="85" spans="1:14" s="38" customFormat="1" ht="12">
      <c r="A85" s="59" t="s">
        <v>9</v>
      </c>
      <c r="B85" s="60">
        <v>421</v>
      </c>
      <c r="C85" s="61" t="s">
        <v>139</v>
      </c>
      <c r="D85" s="1133">
        <v>180000</v>
      </c>
      <c r="E85" s="62">
        <f>E86</f>
        <v>80240.96</v>
      </c>
      <c r="F85" s="517">
        <f>E85/D85</f>
        <v>0.44578311111111113</v>
      </c>
      <c r="G85" s="614"/>
      <c r="H85" s="198">
        <f>D85+G85</f>
        <v>180000</v>
      </c>
      <c r="I85" s="751"/>
      <c r="J85" s="575"/>
      <c r="K85" s="581"/>
      <c r="L85" s="607"/>
      <c r="M85" s="601"/>
      <c r="N85" s="590"/>
    </row>
    <row r="86" spans="1:14" s="38" customFormat="1" ht="12" hidden="1">
      <c r="A86" s="858"/>
      <c r="B86" s="67">
        <v>4214</v>
      </c>
      <c r="C86" s="199" t="s">
        <v>140</v>
      </c>
      <c r="D86" s="1058"/>
      <c r="E86" s="203">
        <v>80240.96</v>
      </c>
      <c r="F86" s="517"/>
      <c r="G86" s="614"/>
      <c r="H86" s="200"/>
      <c r="I86" s="751"/>
      <c r="J86" s="575"/>
      <c r="K86" s="581"/>
      <c r="L86" s="607"/>
      <c r="M86" s="601"/>
      <c r="N86" s="590"/>
    </row>
    <row r="87" spans="1:14" s="38" customFormat="1" ht="12">
      <c r="A87" s="59" t="s">
        <v>14</v>
      </c>
      <c r="B87" s="60">
        <v>422</v>
      </c>
      <c r="C87" s="61" t="s">
        <v>142</v>
      </c>
      <c r="D87" s="1133">
        <v>300000</v>
      </c>
      <c r="E87" s="62">
        <f>SUM(E88:E90)</f>
        <v>166571.33000000002</v>
      </c>
      <c r="F87" s="517">
        <f>E87/D87</f>
        <v>0.5552377666666667</v>
      </c>
      <c r="G87" s="614"/>
      <c r="H87" s="198">
        <f>D87+G87</f>
        <v>300000</v>
      </c>
      <c r="I87" s="751"/>
      <c r="J87" s="575">
        <v>50000</v>
      </c>
      <c r="K87" s="581"/>
      <c r="L87" s="607"/>
      <c r="M87" s="601"/>
      <c r="N87" s="590"/>
    </row>
    <row r="88" spans="1:14" s="38" customFormat="1" ht="12" hidden="1">
      <c r="A88" s="858"/>
      <c r="B88" s="67">
        <v>4221</v>
      </c>
      <c r="C88" s="199" t="s">
        <v>143</v>
      </c>
      <c r="D88" s="1058"/>
      <c r="E88" s="203">
        <v>104575</v>
      </c>
      <c r="F88" s="517"/>
      <c r="G88" s="614"/>
      <c r="H88" s="200"/>
      <c r="I88" s="751"/>
      <c r="J88" s="575"/>
      <c r="K88" s="581"/>
      <c r="L88" s="607"/>
      <c r="M88" s="601"/>
      <c r="N88" s="590"/>
    </row>
    <row r="89" spans="1:14" s="38" customFormat="1" ht="12" hidden="1">
      <c r="A89" s="858"/>
      <c r="B89" s="67">
        <v>4222</v>
      </c>
      <c r="C89" s="199" t="s">
        <v>144</v>
      </c>
      <c r="D89" s="1058"/>
      <c r="E89" s="203">
        <v>61996.33</v>
      </c>
      <c r="F89" s="517"/>
      <c r="G89" s="614"/>
      <c r="H89" s="200"/>
      <c r="I89" s="751"/>
      <c r="J89" s="575"/>
      <c r="K89" s="581"/>
      <c r="L89" s="607"/>
      <c r="M89" s="601"/>
      <c r="N89" s="590"/>
    </row>
    <row r="90" spans="1:14" s="38" customFormat="1" ht="12" hidden="1">
      <c r="A90" s="858"/>
      <c r="B90" s="67">
        <v>4229</v>
      </c>
      <c r="C90" s="199" t="s">
        <v>190</v>
      </c>
      <c r="D90" s="1058"/>
      <c r="E90" s="203"/>
      <c r="F90" s="517"/>
      <c r="G90" s="614"/>
      <c r="H90" s="200"/>
      <c r="I90" s="751"/>
      <c r="J90" s="575"/>
      <c r="K90" s="581"/>
      <c r="L90" s="607"/>
      <c r="M90" s="601"/>
      <c r="N90" s="590"/>
    </row>
    <row r="91" spans="1:14" s="38" customFormat="1" ht="12">
      <c r="A91" s="59" t="s">
        <v>795</v>
      </c>
      <c r="B91" s="60">
        <v>423</v>
      </c>
      <c r="C91" s="61" t="s">
        <v>146</v>
      </c>
      <c r="D91" s="1133">
        <v>1300000</v>
      </c>
      <c r="E91" s="62">
        <f>E92+E93+E94+E95+E96+E97+E98+E101</f>
        <v>770623.75</v>
      </c>
      <c r="F91" s="517">
        <f>E91/D91</f>
        <v>0.5927875</v>
      </c>
      <c r="G91" s="614"/>
      <c r="H91" s="198">
        <f>D91+G91</f>
        <v>1300000</v>
      </c>
      <c r="I91" s="751"/>
      <c r="J91" s="575"/>
      <c r="K91" s="581"/>
      <c r="L91" s="607"/>
      <c r="M91" s="601"/>
      <c r="N91" s="590"/>
    </row>
    <row r="92" spans="1:14" s="38" customFormat="1" ht="12" hidden="1">
      <c r="A92" s="858"/>
      <c r="B92" s="67">
        <v>4231</v>
      </c>
      <c r="C92" s="199" t="s">
        <v>147</v>
      </c>
      <c r="D92" s="1058"/>
      <c r="E92" s="203">
        <v>0</v>
      </c>
      <c r="F92" s="318"/>
      <c r="G92" s="614"/>
      <c r="H92" s="200"/>
      <c r="I92" s="751"/>
      <c r="J92" s="575"/>
      <c r="K92" s="581"/>
      <c r="L92" s="607"/>
      <c r="M92" s="601"/>
      <c r="N92" s="590"/>
    </row>
    <row r="93" spans="1:14" s="38" customFormat="1" ht="12" hidden="1">
      <c r="A93" s="858"/>
      <c r="B93" s="67">
        <v>4232</v>
      </c>
      <c r="C93" s="199" t="s">
        <v>148</v>
      </c>
      <c r="D93" s="1058"/>
      <c r="E93" s="203">
        <v>0</v>
      </c>
      <c r="F93" s="318"/>
      <c r="G93" s="614"/>
      <c r="H93" s="200"/>
      <c r="I93" s="751"/>
      <c r="J93" s="575"/>
      <c r="K93" s="581"/>
      <c r="L93" s="607"/>
      <c r="M93" s="601"/>
      <c r="N93" s="590"/>
    </row>
    <row r="94" spans="1:14" s="38" customFormat="1" ht="12" hidden="1">
      <c r="A94" s="858"/>
      <c r="B94" s="67">
        <v>4233</v>
      </c>
      <c r="C94" s="199" t="s">
        <v>149</v>
      </c>
      <c r="D94" s="1058"/>
      <c r="E94" s="203">
        <v>0</v>
      </c>
      <c r="F94" s="318"/>
      <c r="G94" s="614"/>
      <c r="H94" s="200"/>
      <c r="I94" s="751"/>
      <c r="J94" s="575"/>
      <c r="K94" s="581"/>
      <c r="L94" s="607"/>
      <c r="M94" s="601"/>
      <c r="N94" s="590"/>
    </row>
    <row r="95" spans="1:14" s="38" customFormat="1" ht="12" hidden="1">
      <c r="A95" s="858"/>
      <c r="B95" s="67">
        <v>4234</v>
      </c>
      <c r="C95" s="199" t="s">
        <v>150</v>
      </c>
      <c r="D95" s="1058"/>
      <c r="E95" s="203">
        <v>60000.01</v>
      </c>
      <c r="F95" s="318"/>
      <c r="G95" s="614"/>
      <c r="H95" s="200"/>
      <c r="I95" s="751"/>
      <c r="J95" s="575"/>
      <c r="K95" s="581"/>
      <c r="L95" s="607"/>
      <c r="M95" s="601"/>
      <c r="N95" s="590"/>
    </row>
    <row r="96" spans="1:14" s="38" customFormat="1" ht="12" hidden="1">
      <c r="A96" s="858"/>
      <c r="B96" s="67">
        <v>4235</v>
      </c>
      <c r="C96" s="199" t="s">
        <v>151</v>
      </c>
      <c r="D96" s="1058"/>
      <c r="E96" s="203">
        <v>125828.84</v>
      </c>
      <c r="F96" s="318"/>
      <c r="G96" s="614"/>
      <c r="H96" s="200"/>
      <c r="I96" s="751"/>
      <c r="J96" s="575"/>
      <c r="K96" s="581"/>
      <c r="L96" s="607"/>
      <c r="M96" s="601"/>
      <c r="N96" s="590"/>
    </row>
    <row r="97" spans="1:14" s="38" customFormat="1" ht="12" hidden="1">
      <c r="A97" s="858"/>
      <c r="B97" s="67">
        <v>4236</v>
      </c>
      <c r="C97" s="199" t="s">
        <v>153</v>
      </c>
      <c r="D97" s="1058"/>
      <c r="E97" s="203">
        <v>235483.9</v>
      </c>
      <c r="F97" s="318"/>
      <c r="G97" s="614"/>
      <c r="H97" s="200"/>
      <c r="I97" s="751"/>
      <c r="J97" s="575"/>
      <c r="K97" s="581"/>
      <c r="L97" s="607"/>
      <c r="M97" s="601"/>
      <c r="N97" s="590"/>
    </row>
    <row r="98" spans="1:14" s="38" customFormat="1" ht="12" hidden="1">
      <c r="A98" s="858"/>
      <c r="B98" s="67">
        <v>4237</v>
      </c>
      <c r="C98" s="199" t="s">
        <v>154</v>
      </c>
      <c r="D98" s="1058"/>
      <c r="E98" s="203">
        <f>SUM(E99:E100)</f>
        <v>258746</v>
      </c>
      <c r="F98" s="318"/>
      <c r="G98" s="614"/>
      <c r="H98" s="200"/>
      <c r="I98" s="751"/>
      <c r="J98" s="575"/>
      <c r="K98" s="581"/>
      <c r="L98" s="607"/>
      <c r="M98" s="601"/>
      <c r="N98" s="590"/>
    </row>
    <row r="99" spans="1:14" s="44" customFormat="1" ht="11.25" hidden="1">
      <c r="A99" s="859"/>
      <c r="B99" s="46">
        <v>423711</v>
      </c>
      <c r="C99" s="57" t="s">
        <v>154</v>
      </c>
      <c r="D99" s="1126"/>
      <c r="E99" s="55">
        <v>6525</v>
      </c>
      <c r="F99" s="318"/>
      <c r="G99" s="614"/>
      <c r="H99" s="54"/>
      <c r="I99" s="728"/>
      <c r="J99" s="729"/>
      <c r="K99" s="568"/>
      <c r="L99" s="730"/>
      <c r="M99" s="731"/>
      <c r="N99" s="589"/>
    </row>
    <row r="100" spans="1:14" s="44" customFormat="1" ht="11.25" hidden="1">
      <c r="A100" s="859"/>
      <c r="B100" s="46">
        <v>423712</v>
      </c>
      <c r="C100" s="57" t="s">
        <v>155</v>
      </c>
      <c r="D100" s="1126"/>
      <c r="E100" s="55">
        <v>252221</v>
      </c>
      <c r="F100" s="318"/>
      <c r="G100" s="614"/>
      <c r="H100" s="54"/>
      <c r="I100" s="728"/>
      <c r="J100" s="729"/>
      <c r="K100" s="568"/>
      <c r="L100" s="730"/>
      <c r="M100" s="731"/>
      <c r="N100" s="589"/>
    </row>
    <row r="101" spans="1:14" s="38" customFormat="1" ht="12" hidden="1">
      <c r="A101" s="28"/>
      <c r="B101" s="67">
        <v>4239</v>
      </c>
      <c r="C101" s="199" t="s">
        <v>156</v>
      </c>
      <c r="D101" s="1058"/>
      <c r="E101" s="203">
        <v>90565</v>
      </c>
      <c r="F101" s="318"/>
      <c r="G101" s="614"/>
      <c r="H101" s="200"/>
      <c r="I101" s="751"/>
      <c r="J101" s="575"/>
      <c r="K101" s="581"/>
      <c r="L101" s="607"/>
      <c r="M101" s="601"/>
      <c r="N101" s="590"/>
    </row>
    <row r="102" spans="1:14" s="38" customFormat="1" ht="12">
      <c r="A102" s="59" t="s">
        <v>188</v>
      </c>
      <c r="B102" s="60">
        <v>424</v>
      </c>
      <c r="C102" s="61" t="s">
        <v>158</v>
      </c>
      <c r="D102" s="1133">
        <v>0</v>
      </c>
      <c r="E102" s="62">
        <f>E103+E105</f>
        <v>0</v>
      </c>
      <c r="F102" s="517" t="e">
        <f>E102/D102</f>
        <v>#DIV/0!</v>
      </c>
      <c r="G102" s="614"/>
      <c r="H102" s="198">
        <f>D102+G102</f>
        <v>0</v>
      </c>
      <c r="I102" s="751"/>
      <c r="J102" s="575"/>
      <c r="K102" s="581"/>
      <c r="L102" s="607"/>
      <c r="M102" s="601"/>
      <c r="N102" s="590"/>
    </row>
    <row r="103" spans="1:14" s="44" customFormat="1" ht="12" hidden="1">
      <c r="A103" s="28"/>
      <c r="B103" s="67">
        <v>4242</v>
      </c>
      <c r="C103" s="199" t="s">
        <v>159</v>
      </c>
      <c r="D103" s="1058"/>
      <c r="E103" s="74">
        <v>0</v>
      </c>
      <c r="F103" s="517"/>
      <c r="G103" s="614"/>
      <c r="H103" s="200"/>
      <c r="I103" s="728"/>
      <c r="J103" s="729"/>
      <c r="K103" s="568"/>
      <c r="L103" s="730"/>
      <c r="M103" s="731"/>
      <c r="N103" s="589"/>
    </row>
    <row r="104" spans="1:14" s="44" customFormat="1" ht="12" hidden="1">
      <c r="A104" s="28"/>
      <c r="B104" s="67"/>
      <c r="C104" s="68"/>
      <c r="D104" s="1058"/>
      <c r="E104" s="74"/>
      <c r="F104" s="517"/>
      <c r="G104" s="614"/>
      <c r="H104" s="200"/>
      <c r="I104" s="728"/>
      <c r="J104" s="729"/>
      <c r="K104" s="568"/>
      <c r="L104" s="730"/>
      <c r="M104" s="731"/>
      <c r="N104" s="589"/>
    </row>
    <row r="105" spans="1:14" s="44" customFormat="1" ht="12" hidden="1">
      <c r="A105" s="28"/>
      <c r="B105" s="67">
        <v>4249</v>
      </c>
      <c r="C105" s="199" t="s">
        <v>163</v>
      </c>
      <c r="D105" s="1058"/>
      <c r="E105" s="74">
        <v>0</v>
      </c>
      <c r="F105" s="517"/>
      <c r="G105" s="614"/>
      <c r="H105" s="200"/>
      <c r="I105" s="728"/>
      <c r="J105" s="729"/>
      <c r="K105" s="568"/>
      <c r="L105" s="730"/>
      <c r="M105" s="731"/>
      <c r="N105" s="589"/>
    </row>
    <row r="106" spans="1:14" s="38" customFormat="1" ht="12">
      <c r="A106" s="59" t="s">
        <v>189</v>
      </c>
      <c r="B106" s="60">
        <v>426</v>
      </c>
      <c r="C106" s="61" t="s">
        <v>165</v>
      </c>
      <c r="D106" s="1133">
        <v>800000</v>
      </c>
      <c r="E106" s="62">
        <f>SUM(E107:E112)</f>
        <v>411827.92</v>
      </c>
      <c r="F106" s="517">
        <f>E106/D106</f>
        <v>0.5147849</v>
      </c>
      <c r="G106" s="614"/>
      <c r="H106" s="198">
        <f>D106+G106</f>
        <v>800000</v>
      </c>
      <c r="I106" s="751">
        <v>100000</v>
      </c>
      <c r="J106" s="575"/>
      <c r="K106" s="581"/>
      <c r="L106" s="607"/>
      <c r="M106" s="601"/>
      <c r="N106" s="590"/>
    </row>
    <row r="107" spans="1:14" s="38" customFormat="1" ht="12" hidden="1">
      <c r="A107" s="858"/>
      <c r="B107" s="67">
        <v>4261</v>
      </c>
      <c r="C107" s="199" t="s">
        <v>166</v>
      </c>
      <c r="D107" s="1160"/>
      <c r="E107" s="203">
        <v>8900</v>
      </c>
      <c r="F107" s="517"/>
      <c r="G107" s="614"/>
      <c r="H107" s="204"/>
      <c r="I107" s="751"/>
      <c r="J107" s="575"/>
      <c r="K107" s="581"/>
      <c r="L107" s="607"/>
      <c r="M107" s="601"/>
      <c r="N107" s="590"/>
    </row>
    <row r="108" spans="1:14" s="38" customFormat="1" ht="12" hidden="1">
      <c r="A108" s="858"/>
      <c r="B108" s="67">
        <v>4263</v>
      </c>
      <c r="C108" s="199" t="s">
        <v>167</v>
      </c>
      <c r="D108" s="1160"/>
      <c r="E108" s="203">
        <v>0</v>
      </c>
      <c r="F108" s="517"/>
      <c r="G108" s="614"/>
      <c r="H108" s="204"/>
      <c r="I108" s="751"/>
      <c r="J108" s="575"/>
      <c r="K108" s="581"/>
      <c r="L108" s="607"/>
      <c r="M108" s="601"/>
      <c r="N108" s="590"/>
    </row>
    <row r="109" spans="1:14" s="38" customFormat="1" ht="12" hidden="1">
      <c r="A109" s="858"/>
      <c r="B109" s="67">
        <v>4264</v>
      </c>
      <c r="C109" s="199" t="s">
        <v>168</v>
      </c>
      <c r="D109" s="1160"/>
      <c r="E109" s="203">
        <v>353419.55</v>
      </c>
      <c r="F109" s="517"/>
      <c r="G109" s="614"/>
      <c r="H109" s="204"/>
      <c r="I109" s="751"/>
      <c r="J109" s="575"/>
      <c r="K109" s="581"/>
      <c r="L109" s="607"/>
      <c r="M109" s="601"/>
      <c r="N109" s="590"/>
    </row>
    <row r="110" spans="1:14" s="38" customFormat="1" ht="12" hidden="1">
      <c r="A110" s="858"/>
      <c r="B110" s="67">
        <v>4266</v>
      </c>
      <c r="C110" s="199" t="s">
        <v>192</v>
      </c>
      <c r="D110" s="1160"/>
      <c r="E110" s="203">
        <v>0</v>
      </c>
      <c r="F110" s="318"/>
      <c r="G110" s="614"/>
      <c r="H110" s="204"/>
      <c r="I110" s="751"/>
      <c r="J110" s="575"/>
      <c r="K110" s="581"/>
      <c r="L110" s="607"/>
      <c r="M110" s="601"/>
      <c r="N110" s="590"/>
    </row>
    <row r="111" spans="1:14" s="38" customFormat="1" ht="12" hidden="1">
      <c r="A111" s="858"/>
      <c r="B111" s="67">
        <v>4268</v>
      </c>
      <c r="C111" s="199" t="s">
        <v>169</v>
      </c>
      <c r="D111" s="1160"/>
      <c r="E111" s="203">
        <v>48098.37</v>
      </c>
      <c r="F111" s="318"/>
      <c r="G111" s="614"/>
      <c r="H111" s="204"/>
      <c r="I111" s="751"/>
      <c r="J111" s="575"/>
      <c r="K111" s="581"/>
      <c r="L111" s="607"/>
      <c r="M111" s="601"/>
      <c r="N111" s="590"/>
    </row>
    <row r="112" spans="1:14" s="38" customFormat="1" ht="12" hidden="1">
      <c r="A112" s="858"/>
      <c r="B112" s="67">
        <v>4269</v>
      </c>
      <c r="C112" s="199" t="s">
        <v>170</v>
      </c>
      <c r="D112" s="1160"/>
      <c r="E112" s="203">
        <v>1410</v>
      </c>
      <c r="F112" s="318"/>
      <c r="G112" s="614"/>
      <c r="H112" s="204"/>
      <c r="I112" s="751"/>
      <c r="J112" s="575"/>
      <c r="K112" s="581"/>
      <c r="L112" s="607"/>
      <c r="M112" s="601"/>
      <c r="N112" s="590"/>
    </row>
    <row r="113" spans="1:14" s="92" customFormat="1" ht="12">
      <c r="A113" s="233" t="s">
        <v>1326</v>
      </c>
      <c r="B113" s="90">
        <v>454</v>
      </c>
      <c r="C113" s="94" t="s">
        <v>193</v>
      </c>
      <c r="D113" s="1133">
        <v>0</v>
      </c>
      <c r="E113" s="198">
        <v>0</v>
      </c>
      <c r="F113" s="524" t="e">
        <f>E113/D113</f>
        <v>#DIV/0!</v>
      </c>
      <c r="G113" s="617"/>
      <c r="H113" s="198">
        <v>0</v>
      </c>
      <c r="I113" s="751"/>
      <c r="J113" s="575"/>
      <c r="K113" s="582"/>
      <c r="L113" s="607"/>
      <c r="M113" s="601"/>
      <c r="N113" s="593"/>
    </row>
    <row r="114" spans="1:14" s="66" customFormat="1" ht="12" hidden="1">
      <c r="A114" s="63"/>
      <c r="B114" s="76">
        <v>4541</v>
      </c>
      <c r="C114" s="65" t="s">
        <v>194</v>
      </c>
      <c r="D114" s="1058"/>
      <c r="E114" s="200">
        <v>0</v>
      </c>
      <c r="F114" s="521"/>
      <c r="G114" s="617"/>
      <c r="H114" s="200"/>
      <c r="I114" s="728"/>
      <c r="J114" s="729"/>
      <c r="K114" s="571"/>
      <c r="L114" s="730"/>
      <c r="M114" s="731"/>
      <c r="N114" s="594"/>
    </row>
    <row r="115" spans="1:14" s="38" customFormat="1" ht="12">
      <c r="A115" s="233" t="s">
        <v>191</v>
      </c>
      <c r="B115" s="90">
        <v>472</v>
      </c>
      <c r="C115" s="94" t="s">
        <v>172</v>
      </c>
      <c r="D115" s="1133">
        <v>1634543</v>
      </c>
      <c r="E115" s="62">
        <f>E116+E117</f>
        <v>1326536.26</v>
      </c>
      <c r="F115" s="517">
        <f>E115/D115</f>
        <v>0.8115640029047875</v>
      </c>
      <c r="G115" s="614"/>
      <c r="H115" s="198">
        <f>D115+G115</f>
        <v>1634543</v>
      </c>
      <c r="I115" s="751"/>
      <c r="J115" s="575"/>
      <c r="K115" s="581"/>
      <c r="L115" s="607"/>
      <c r="M115" s="601"/>
      <c r="N115" s="590"/>
    </row>
    <row r="116" spans="1:14" s="44" customFormat="1" ht="12" hidden="1">
      <c r="A116" s="28"/>
      <c r="B116" s="67">
        <v>4726</v>
      </c>
      <c r="C116" s="68" t="s">
        <v>195</v>
      </c>
      <c r="D116" s="1145"/>
      <c r="E116" s="74">
        <v>0</v>
      </c>
      <c r="F116" s="318"/>
      <c r="G116" s="614"/>
      <c r="H116" s="221"/>
      <c r="I116" s="728"/>
      <c r="J116" s="729"/>
      <c r="K116" s="568"/>
      <c r="L116" s="730"/>
      <c r="M116" s="731"/>
      <c r="N116" s="589"/>
    </row>
    <row r="117" spans="1:14" s="44" customFormat="1" ht="12" hidden="1">
      <c r="A117" s="28"/>
      <c r="B117" s="67">
        <v>4729</v>
      </c>
      <c r="C117" s="68" t="s">
        <v>173</v>
      </c>
      <c r="D117" s="1145"/>
      <c r="E117" s="74">
        <f>E118</f>
        <v>1326536.26</v>
      </c>
      <c r="F117" s="318"/>
      <c r="G117" s="614"/>
      <c r="H117" s="221"/>
      <c r="I117" s="728"/>
      <c r="J117" s="729"/>
      <c r="K117" s="568"/>
      <c r="L117" s="730"/>
      <c r="M117" s="731"/>
      <c r="N117" s="589"/>
    </row>
    <row r="118" spans="1:14" s="44" customFormat="1" ht="11.25" hidden="1">
      <c r="A118" s="859"/>
      <c r="B118" s="46">
        <v>472931</v>
      </c>
      <c r="C118" s="57" t="s">
        <v>196</v>
      </c>
      <c r="D118" s="1355"/>
      <c r="E118" s="55">
        <v>1326536.26</v>
      </c>
      <c r="F118" s="318"/>
      <c r="G118" s="614"/>
      <c r="H118" s="210"/>
      <c r="I118" s="728"/>
      <c r="J118" s="729"/>
      <c r="K118" s="568"/>
      <c r="L118" s="730"/>
      <c r="M118" s="731"/>
      <c r="N118" s="589"/>
    </row>
    <row r="119" spans="1:14" s="92" customFormat="1" ht="12">
      <c r="A119" s="234" t="s">
        <v>1243</v>
      </c>
      <c r="B119" s="90">
        <v>481</v>
      </c>
      <c r="C119" s="94" t="s">
        <v>197</v>
      </c>
      <c r="D119" s="1133">
        <v>290000</v>
      </c>
      <c r="E119" s="198">
        <f>E120+E122</f>
        <v>290000</v>
      </c>
      <c r="F119" s="517">
        <f>E119/D119</f>
        <v>1</v>
      </c>
      <c r="G119" s="617"/>
      <c r="H119" s="198">
        <v>0</v>
      </c>
      <c r="I119" s="751"/>
      <c r="J119" s="575"/>
      <c r="K119" s="582"/>
      <c r="L119" s="607"/>
      <c r="M119" s="601"/>
      <c r="N119" s="593"/>
    </row>
    <row r="120" spans="1:14" s="66" customFormat="1" ht="12" hidden="1">
      <c r="A120" s="53"/>
      <c r="B120" s="76">
        <v>4811</v>
      </c>
      <c r="C120" s="65" t="s">
        <v>198</v>
      </c>
      <c r="D120" s="1058" t="s">
        <v>1118</v>
      </c>
      <c r="E120" s="200">
        <f>E121</f>
        <v>0</v>
      </c>
      <c r="F120" s="318"/>
      <c r="G120" s="617"/>
      <c r="H120" s="200" t="s">
        <v>1118</v>
      </c>
      <c r="I120" s="728"/>
      <c r="J120" s="729"/>
      <c r="K120" s="571"/>
      <c r="L120" s="730"/>
      <c r="M120" s="731"/>
      <c r="N120" s="594"/>
    </row>
    <row r="121" spans="1:14" s="66" customFormat="1" ht="11.25" hidden="1">
      <c r="A121" s="53"/>
      <c r="B121" s="52">
        <v>481131</v>
      </c>
      <c r="C121" s="53" t="s">
        <v>199</v>
      </c>
      <c r="D121" s="1137"/>
      <c r="E121" s="55">
        <v>0</v>
      </c>
      <c r="F121" s="318"/>
      <c r="G121" s="617"/>
      <c r="H121" s="235"/>
      <c r="I121" s="728"/>
      <c r="J121" s="729"/>
      <c r="K121" s="571"/>
      <c r="L121" s="730"/>
      <c r="M121" s="731"/>
      <c r="N121" s="594"/>
    </row>
    <row r="122" spans="1:14" s="44" customFormat="1" ht="12" hidden="1">
      <c r="A122" s="28"/>
      <c r="B122" s="67">
        <v>4819</v>
      </c>
      <c r="C122" s="68" t="s">
        <v>200</v>
      </c>
      <c r="D122" s="1058"/>
      <c r="E122" s="74">
        <v>290000</v>
      </c>
      <c r="F122" s="517"/>
      <c r="G122" s="614"/>
      <c r="H122" s="200"/>
      <c r="I122" s="728"/>
      <c r="J122" s="729"/>
      <c r="K122" s="568"/>
      <c r="L122" s="730"/>
      <c r="M122" s="731"/>
      <c r="N122" s="589"/>
    </row>
    <row r="123" spans="1:14" s="56" customFormat="1" ht="11.25" hidden="1">
      <c r="A123" s="51"/>
      <c r="B123" s="52">
        <v>481921</v>
      </c>
      <c r="C123" s="53" t="s">
        <v>201</v>
      </c>
      <c r="D123" s="1137"/>
      <c r="E123" s="235">
        <f>SUM(E124:E125)</f>
        <v>0</v>
      </c>
      <c r="F123" s="525" t="e">
        <f>E123/D123</f>
        <v>#DIV/0!</v>
      </c>
      <c r="G123" s="616"/>
      <c r="H123" s="235"/>
      <c r="I123" s="632"/>
      <c r="J123" s="576"/>
      <c r="K123" s="570"/>
      <c r="L123" s="608"/>
      <c r="M123" s="602"/>
      <c r="N123" s="592"/>
    </row>
    <row r="124" spans="1:14" s="44" customFormat="1" ht="11.25" hidden="1">
      <c r="A124" s="45"/>
      <c r="B124" s="46"/>
      <c r="C124" s="57" t="s">
        <v>202</v>
      </c>
      <c r="D124" s="1137"/>
      <c r="E124" s="55"/>
      <c r="F124" s="318" t="e">
        <f>E124/D124</f>
        <v>#DIV/0!</v>
      </c>
      <c r="G124" s="614"/>
      <c r="H124" s="235"/>
      <c r="I124" s="728"/>
      <c r="J124" s="729"/>
      <c r="K124" s="568"/>
      <c r="L124" s="730"/>
      <c r="M124" s="731"/>
      <c r="N124" s="589"/>
    </row>
    <row r="125" spans="1:14" s="44" customFormat="1" ht="11.25" hidden="1">
      <c r="A125" s="45"/>
      <c r="B125" s="46"/>
      <c r="C125" s="57" t="s">
        <v>203</v>
      </c>
      <c r="D125" s="1137"/>
      <c r="E125" s="55"/>
      <c r="F125" s="318" t="e">
        <f>E125/D125</f>
        <v>#DIV/0!</v>
      </c>
      <c r="G125" s="614"/>
      <c r="H125" s="235"/>
      <c r="I125" s="728"/>
      <c r="J125" s="729"/>
      <c r="K125" s="568"/>
      <c r="L125" s="730"/>
      <c r="M125" s="731"/>
      <c r="N125" s="589"/>
    </row>
    <row r="126" spans="1:14" s="44" customFormat="1" ht="11.25" hidden="1">
      <c r="A126" s="45"/>
      <c r="B126" s="52">
        <v>481931</v>
      </c>
      <c r="C126" s="53" t="s">
        <v>204</v>
      </c>
      <c r="D126" s="1137"/>
      <c r="E126" s="55">
        <f>E127</f>
        <v>0</v>
      </c>
      <c r="F126" s="318"/>
      <c r="G126" s="614"/>
      <c r="H126" s="235"/>
      <c r="I126" s="728"/>
      <c r="J126" s="729"/>
      <c r="K126" s="568"/>
      <c r="L126" s="730"/>
      <c r="M126" s="731"/>
      <c r="N126" s="589"/>
    </row>
    <row r="127" spans="1:14" s="44" customFormat="1" ht="11.25" hidden="1">
      <c r="A127" s="45"/>
      <c r="B127" s="46"/>
      <c r="C127" s="57" t="s">
        <v>205</v>
      </c>
      <c r="D127" s="1137"/>
      <c r="E127" s="55"/>
      <c r="F127" s="318" t="e">
        <f aca="true" t="shared" si="0" ref="F127:F139">E127/D127</f>
        <v>#DIV/0!</v>
      </c>
      <c r="G127" s="614"/>
      <c r="H127" s="235"/>
      <c r="I127" s="728"/>
      <c r="J127" s="729"/>
      <c r="K127" s="568"/>
      <c r="L127" s="730"/>
      <c r="M127" s="731"/>
      <c r="N127" s="589"/>
    </row>
    <row r="128" spans="1:14" s="56" customFormat="1" ht="11.25" hidden="1">
      <c r="A128" s="51"/>
      <c r="B128" s="52">
        <v>481941</v>
      </c>
      <c r="C128" s="53" t="s">
        <v>206</v>
      </c>
      <c r="D128" s="1137"/>
      <c r="E128" s="235">
        <f>SUM(E129:E138)</f>
        <v>0</v>
      </c>
      <c r="F128" s="525" t="e">
        <f t="shared" si="0"/>
        <v>#DIV/0!</v>
      </c>
      <c r="G128" s="616"/>
      <c r="H128" s="235"/>
      <c r="I128" s="632"/>
      <c r="J128" s="576"/>
      <c r="K128" s="570"/>
      <c r="L128" s="608"/>
      <c r="M128" s="602"/>
      <c r="N128" s="592"/>
    </row>
    <row r="129" spans="1:14" s="66" customFormat="1" ht="11.25" hidden="1">
      <c r="A129" s="45"/>
      <c r="B129" s="236"/>
      <c r="C129" s="237" t="s">
        <v>207</v>
      </c>
      <c r="D129" s="1356"/>
      <c r="E129" s="55"/>
      <c r="F129" s="318" t="e">
        <f t="shared" si="0"/>
        <v>#DIV/0!</v>
      </c>
      <c r="G129" s="617"/>
      <c r="H129" s="238"/>
      <c r="I129" s="728"/>
      <c r="J129" s="729"/>
      <c r="K129" s="571"/>
      <c r="L129" s="730"/>
      <c r="M129" s="731"/>
      <c r="N129" s="594"/>
    </row>
    <row r="130" spans="1:14" s="44" customFormat="1" ht="11.25" hidden="1">
      <c r="A130" s="45"/>
      <c r="B130" s="46"/>
      <c r="C130" s="57" t="s">
        <v>208</v>
      </c>
      <c r="D130" s="1137"/>
      <c r="E130" s="55"/>
      <c r="F130" s="318" t="e">
        <f t="shared" si="0"/>
        <v>#DIV/0!</v>
      </c>
      <c r="G130" s="614"/>
      <c r="H130" s="235"/>
      <c r="I130" s="728"/>
      <c r="J130" s="729"/>
      <c r="K130" s="568"/>
      <c r="L130" s="730"/>
      <c r="M130" s="731"/>
      <c r="N130" s="589"/>
    </row>
    <row r="131" spans="1:14" s="44" customFormat="1" ht="11.25" hidden="1">
      <c r="A131" s="45"/>
      <c r="B131" s="46"/>
      <c r="C131" s="57" t="s">
        <v>209</v>
      </c>
      <c r="D131" s="1137"/>
      <c r="E131" s="55"/>
      <c r="F131" s="318" t="e">
        <f t="shared" si="0"/>
        <v>#DIV/0!</v>
      </c>
      <c r="G131" s="614"/>
      <c r="H131" s="235"/>
      <c r="I131" s="728"/>
      <c r="J131" s="729"/>
      <c r="K131" s="568"/>
      <c r="L131" s="730"/>
      <c r="M131" s="731"/>
      <c r="N131" s="589"/>
    </row>
    <row r="132" spans="1:14" s="44" customFormat="1" ht="11.25" hidden="1">
      <c r="A132" s="45"/>
      <c r="B132" s="46"/>
      <c r="C132" s="57" t="s">
        <v>210</v>
      </c>
      <c r="D132" s="1137"/>
      <c r="E132" s="55"/>
      <c r="F132" s="318" t="e">
        <f t="shared" si="0"/>
        <v>#DIV/0!</v>
      </c>
      <c r="G132" s="614"/>
      <c r="H132" s="235"/>
      <c r="I132" s="728"/>
      <c r="J132" s="729"/>
      <c r="K132" s="568"/>
      <c r="L132" s="730"/>
      <c r="M132" s="731"/>
      <c r="N132" s="589"/>
    </row>
    <row r="133" spans="1:14" s="44" customFormat="1" ht="11.25" hidden="1">
      <c r="A133" s="45"/>
      <c r="B133" s="46"/>
      <c r="C133" s="57" t="s">
        <v>211</v>
      </c>
      <c r="D133" s="1137"/>
      <c r="E133" s="55"/>
      <c r="F133" s="318" t="e">
        <f t="shared" si="0"/>
        <v>#DIV/0!</v>
      </c>
      <c r="G133" s="614"/>
      <c r="H133" s="235"/>
      <c r="I133" s="728"/>
      <c r="J133" s="729"/>
      <c r="K133" s="568"/>
      <c r="L133" s="730"/>
      <c r="M133" s="731"/>
      <c r="N133" s="589"/>
    </row>
    <row r="134" spans="1:14" s="44" customFormat="1" ht="11.25" hidden="1">
      <c r="A134" s="45"/>
      <c r="B134" s="46"/>
      <c r="C134" s="57" t="s">
        <v>212</v>
      </c>
      <c r="D134" s="1137"/>
      <c r="E134" s="55"/>
      <c r="F134" s="318" t="e">
        <f t="shared" si="0"/>
        <v>#DIV/0!</v>
      </c>
      <c r="G134" s="614"/>
      <c r="H134" s="235"/>
      <c r="I134" s="728"/>
      <c r="J134" s="729"/>
      <c r="K134" s="568"/>
      <c r="L134" s="730"/>
      <c r="M134" s="731"/>
      <c r="N134" s="589"/>
    </row>
    <row r="135" spans="1:14" s="44" customFormat="1" ht="11.25" hidden="1">
      <c r="A135" s="45"/>
      <c r="B135" s="46"/>
      <c r="C135" s="57" t="s">
        <v>213</v>
      </c>
      <c r="D135" s="1137"/>
      <c r="E135" s="55"/>
      <c r="F135" s="318" t="e">
        <f t="shared" si="0"/>
        <v>#DIV/0!</v>
      </c>
      <c r="G135" s="614"/>
      <c r="H135" s="235"/>
      <c r="I135" s="728"/>
      <c r="J135" s="729"/>
      <c r="K135" s="568"/>
      <c r="L135" s="730"/>
      <c r="M135" s="731"/>
      <c r="N135" s="589"/>
    </row>
    <row r="136" spans="1:14" s="44" customFormat="1" ht="11.25" hidden="1">
      <c r="A136" s="45"/>
      <c r="B136" s="46"/>
      <c r="C136" s="57" t="s">
        <v>214</v>
      </c>
      <c r="D136" s="1137"/>
      <c r="E136" s="55"/>
      <c r="F136" s="318" t="e">
        <f t="shared" si="0"/>
        <v>#DIV/0!</v>
      </c>
      <c r="G136" s="614"/>
      <c r="H136" s="235"/>
      <c r="I136" s="728"/>
      <c r="J136" s="729"/>
      <c r="K136" s="568"/>
      <c r="L136" s="730"/>
      <c r="M136" s="731"/>
      <c r="N136" s="589"/>
    </row>
    <row r="137" spans="1:14" s="44" customFormat="1" ht="11.25" hidden="1">
      <c r="A137" s="45"/>
      <c r="B137" s="46"/>
      <c r="C137" s="57" t="s">
        <v>215</v>
      </c>
      <c r="D137" s="1137"/>
      <c r="E137" s="55"/>
      <c r="F137" s="318" t="e">
        <f t="shared" si="0"/>
        <v>#DIV/0!</v>
      </c>
      <c r="G137" s="614"/>
      <c r="H137" s="235"/>
      <c r="I137" s="728"/>
      <c r="J137" s="729"/>
      <c r="K137" s="568"/>
      <c r="L137" s="730"/>
      <c r="M137" s="731"/>
      <c r="N137" s="589"/>
    </row>
    <row r="138" spans="1:14" s="44" customFormat="1" ht="11.25" hidden="1">
      <c r="A138" s="45"/>
      <c r="B138" s="46"/>
      <c r="C138" s="57" t="s">
        <v>216</v>
      </c>
      <c r="D138" s="1137"/>
      <c r="E138" s="55"/>
      <c r="F138" s="318" t="e">
        <f t="shared" si="0"/>
        <v>#DIV/0!</v>
      </c>
      <c r="G138" s="614"/>
      <c r="H138" s="235"/>
      <c r="I138" s="728"/>
      <c r="J138" s="729"/>
      <c r="K138" s="568"/>
      <c r="L138" s="730"/>
      <c r="M138" s="731"/>
      <c r="N138" s="589"/>
    </row>
    <row r="139" spans="1:14" s="38" customFormat="1" ht="12">
      <c r="A139" s="59" t="s">
        <v>66</v>
      </c>
      <c r="B139" s="60">
        <v>482</v>
      </c>
      <c r="C139" s="201" t="s">
        <v>175</v>
      </c>
      <c r="D139" s="1133">
        <v>2000</v>
      </c>
      <c r="E139" s="202">
        <f>SUM(E140:E141)</f>
        <v>1750</v>
      </c>
      <c r="F139" s="518">
        <f t="shared" si="0"/>
        <v>0.875</v>
      </c>
      <c r="G139" s="614"/>
      <c r="H139" s="198">
        <f>D139+G139</f>
        <v>2000</v>
      </c>
      <c r="I139" s="751"/>
      <c r="J139" s="575"/>
      <c r="K139" s="581"/>
      <c r="L139" s="607"/>
      <c r="M139" s="601"/>
      <c r="N139" s="590"/>
    </row>
    <row r="140" spans="1:14" s="38" customFormat="1" ht="12" hidden="1">
      <c r="A140" s="28"/>
      <c r="B140" s="67">
        <v>4822</v>
      </c>
      <c r="C140" s="199" t="s">
        <v>176</v>
      </c>
      <c r="D140" s="1160"/>
      <c r="E140" s="203">
        <v>700</v>
      </c>
      <c r="F140" s="519"/>
      <c r="G140" s="614"/>
      <c r="H140" s="204"/>
      <c r="I140" s="751"/>
      <c r="J140" s="575"/>
      <c r="K140" s="581"/>
      <c r="L140" s="607"/>
      <c r="M140" s="601"/>
      <c r="N140" s="590"/>
    </row>
    <row r="141" spans="1:14" s="38" customFormat="1" ht="12" hidden="1">
      <c r="A141" s="28"/>
      <c r="B141" s="67">
        <v>4823</v>
      </c>
      <c r="C141" s="199" t="s">
        <v>177</v>
      </c>
      <c r="D141" s="1357"/>
      <c r="E141" s="203">
        <v>1050</v>
      </c>
      <c r="F141" s="519"/>
      <c r="G141" s="614"/>
      <c r="H141" s="214"/>
      <c r="I141" s="751"/>
      <c r="J141" s="575"/>
      <c r="K141" s="581"/>
      <c r="L141" s="607"/>
      <c r="M141" s="601"/>
      <c r="N141" s="590"/>
    </row>
    <row r="142" spans="1:14" s="38" customFormat="1" ht="13.5">
      <c r="A142" s="219"/>
      <c r="B142" s="340"/>
      <c r="C142" s="862" t="s">
        <v>179</v>
      </c>
      <c r="D142" s="1358">
        <f>D71+D73+D77+D81+D83+D85+D87+D91+D102+D106+D113+D115+D119+D139</f>
        <v>9905543</v>
      </c>
      <c r="E142" s="749">
        <f>E71+E73+E77+E81+E83+E85+E87+E91+E102+E106+E113+E115+E119+E139</f>
        <v>5603853.83</v>
      </c>
      <c r="F142" s="372">
        <f>E142/D142</f>
        <v>0.5657290902679439</v>
      </c>
      <c r="G142" s="581"/>
      <c r="H142" s="789">
        <f>D142+G142</f>
        <v>9905543</v>
      </c>
      <c r="I142" s="863">
        <f>I106+I77</f>
        <v>150000</v>
      </c>
      <c r="J142" s="585">
        <f>J91+J87</f>
        <v>50000</v>
      </c>
      <c r="K142" s="585">
        <f>J142-I142</f>
        <v>-100000</v>
      </c>
      <c r="L142" s="607"/>
      <c r="M142" s="601"/>
      <c r="N142" s="590"/>
    </row>
    <row r="143" spans="1:14" s="38" customFormat="1" ht="13.5" hidden="1">
      <c r="A143" s="222"/>
      <c r="B143" s="707"/>
      <c r="C143" s="866" t="s">
        <v>180</v>
      </c>
      <c r="D143" s="1359"/>
      <c r="E143" s="225"/>
      <c r="F143" s="522"/>
      <c r="G143" s="614"/>
      <c r="H143" s="639"/>
      <c r="I143" s="751"/>
      <c r="J143" s="575"/>
      <c r="K143" s="581"/>
      <c r="L143" s="607"/>
      <c r="M143" s="601"/>
      <c r="N143" s="590"/>
    </row>
    <row r="144" spans="1:14" s="38" customFormat="1" ht="12" hidden="1">
      <c r="A144" s="226"/>
      <c r="B144" s="707"/>
      <c r="C144" s="599" t="s">
        <v>360</v>
      </c>
      <c r="D144" s="1360">
        <f>D142</f>
        <v>9905543</v>
      </c>
      <c r="E144" s="203"/>
      <c r="F144" s="519"/>
      <c r="G144" s="1182"/>
      <c r="H144" s="1183"/>
      <c r="I144" s="751"/>
      <c r="J144" s="575"/>
      <c r="K144" s="581"/>
      <c r="L144" s="607"/>
      <c r="M144" s="601"/>
      <c r="N144" s="590"/>
    </row>
    <row r="145" spans="1:14" s="38" customFormat="1" ht="13.5" hidden="1">
      <c r="A145" s="228"/>
      <c r="B145" s="707"/>
      <c r="C145" s="867" t="s">
        <v>181</v>
      </c>
      <c r="D145" s="1360">
        <f>D144</f>
        <v>9905543</v>
      </c>
      <c r="E145" s="203"/>
      <c r="F145" s="519"/>
      <c r="G145" s="1186"/>
      <c r="H145" s="1187"/>
      <c r="I145" s="751"/>
      <c r="J145" s="575"/>
      <c r="K145" s="581"/>
      <c r="L145" s="607"/>
      <c r="M145" s="601"/>
      <c r="N145" s="590"/>
    </row>
    <row r="146" spans="1:14" s="38" customFormat="1" ht="16.5" thickBot="1">
      <c r="A146" s="239"/>
      <c r="B146" s="725"/>
      <c r="C146" s="747" t="s">
        <v>217</v>
      </c>
      <c r="D146" s="1362">
        <f>SUM(D142)</f>
        <v>9905543</v>
      </c>
      <c r="E146" s="800">
        <f>SUM(E142)</f>
        <v>5603853.83</v>
      </c>
      <c r="F146" s="801">
        <f>E146/D146</f>
        <v>0.5657290902679439</v>
      </c>
      <c r="G146" s="802"/>
      <c r="H146" s="799">
        <f>D146</f>
        <v>9905543</v>
      </c>
      <c r="I146" s="751"/>
      <c r="J146" s="575"/>
      <c r="K146" s="581"/>
      <c r="L146" s="607"/>
      <c r="M146" s="601"/>
      <c r="N146" s="590"/>
    </row>
    <row r="147" spans="1:14" s="38" customFormat="1" ht="14.25" hidden="1">
      <c r="A147" s="690"/>
      <c r="B147" s="725"/>
      <c r="C147" s="408" t="s">
        <v>582</v>
      </c>
      <c r="D147" s="791"/>
      <c r="E147" s="692"/>
      <c r="F147" s="720"/>
      <c r="G147" s="1182"/>
      <c r="H147" s="1183"/>
      <c r="I147" s="751"/>
      <c r="J147" s="575"/>
      <c r="K147" s="581"/>
      <c r="L147" s="607"/>
      <c r="M147" s="601"/>
      <c r="N147" s="590"/>
    </row>
    <row r="148" spans="1:14" s="38" customFormat="1" ht="12" hidden="1">
      <c r="A148" s="690"/>
      <c r="B148" s="725"/>
      <c r="C148" s="61" t="s">
        <v>360</v>
      </c>
      <c r="D148" s="789">
        <f>D145</f>
        <v>9905543</v>
      </c>
      <c r="E148" s="692"/>
      <c r="F148" s="720"/>
      <c r="G148" s="1186"/>
      <c r="H148" s="1187"/>
      <c r="I148" s="751"/>
      <c r="J148" s="575"/>
      <c r="K148" s="581"/>
      <c r="L148" s="607"/>
      <c r="M148" s="601"/>
      <c r="N148" s="590"/>
    </row>
    <row r="149" spans="1:14" s="38" customFormat="1" ht="14.25" hidden="1">
      <c r="A149" s="761"/>
      <c r="B149" s="762"/>
      <c r="C149" s="755" t="s">
        <v>583</v>
      </c>
      <c r="D149" s="798">
        <f>D148</f>
        <v>9905543</v>
      </c>
      <c r="E149" s="763"/>
      <c r="F149" s="764"/>
      <c r="G149" s="1257"/>
      <c r="H149" s="1258"/>
      <c r="I149" s="751"/>
      <c r="J149" s="575"/>
      <c r="K149" s="581"/>
      <c r="L149" s="607"/>
      <c r="M149" s="601"/>
      <c r="N149" s="590"/>
    </row>
    <row r="150" spans="1:14" s="38" customFormat="1" ht="16.5" thickBot="1">
      <c r="A150" s="690"/>
      <c r="B150" s="725"/>
      <c r="C150" s="747"/>
      <c r="D150" s="791"/>
      <c r="E150" s="692"/>
      <c r="F150" s="720"/>
      <c r="G150" s="614"/>
      <c r="H150" s="639"/>
      <c r="I150" s="751"/>
      <c r="J150" s="575"/>
      <c r="K150" s="581"/>
      <c r="L150" s="607"/>
      <c r="M150" s="601"/>
      <c r="N150" s="590"/>
    </row>
    <row r="151" spans="1:14" s="44" customFormat="1" ht="15.75" customHeight="1">
      <c r="A151" s="1221" t="s">
        <v>218</v>
      </c>
      <c r="B151" s="1222"/>
      <c r="C151" s="1223"/>
      <c r="D151" s="1223"/>
      <c r="E151" s="240"/>
      <c r="F151" s="526"/>
      <c r="G151" s="614"/>
      <c r="H151" s="639"/>
      <c r="I151" s="728"/>
      <c r="J151" s="729"/>
      <c r="K151" s="568"/>
      <c r="L151" s="730"/>
      <c r="M151" s="731"/>
      <c r="N151" s="589"/>
    </row>
    <row r="152" spans="1:14" s="44" customFormat="1" ht="13.5">
      <c r="A152" s="1069"/>
      <c r="B152" s="709"/>
      <c r="C152" s="868" t="s">
        <v>219</v>
      </c>
      <c r="D152" s="196"/>
      <c r="E152" s="197"/>
      <c r="F152" s="524"/>
      <c r="G152" s="614"/>
      <c r="H152" s="639"/>
      <c r="I152" s="728"/>
      <c r="J152" s="729"/>
      <c r="K152" s="568"/>
      <c r="L152" s="730"/>
      <c r="M152" s="731"/>
      <c r="N152" s="589"/>
    </row>
    <row r="153" spans="1:14" s="38" customFormat="1" ht="12">
      <c r="A153" s="320" t="s">
        <v>76</v>
      </c>
      <c r="B153" s="766">
        <v>411</v>
      </c>
      <c r="C153" s="599" t="s">
        <v>126</v>
      </c>
      <c r="D153" s="768">
        <v>1333000</v>
      </c>
      <c r="E153" s="241">
        <f>E154</f>
        <v>629259.76</v>
      </c>
      <c r="F153" s="517">
        <f>E153/D153</f>
        <v>0.47206283570892726</v>
      </c>
      <c r="G153" s="614"/>
      <c r="H153" s="768">
        <f>D153+G153</f>
        <v>1333000</v>
      </c>
      <c r="I153" s="751"/>
      <c r="J153" s="575"/>
      <c r="K153" s="581"/>
      <c r="L153" s="607"/>
      <c r="M153" s="601"/>
      <c r="N153" s="590"/>
    </row>
    <row r="154" spans="1:14" s="44" customFormat="1" ht="12" hidden="1">
      <c r="A154" s="869"/>
      <c r="B154" s="707">
        <v>4111</v>
      </c>
      <c r="C154" s="598" t="s">
        <v>126</v>
      </c>
      <c r="D154" s="324"/>
      <c r="E154" s="74">
        <v>629259.76</v>
      </c>
      <c r="F154" s="318"/>
      <c r="G154" s="614"/>
      <c r="H154" s="324"/>
      <c r="I154" s="728"/>
      <c r="J154" s="729"/>
      <c r="K154" s="568"/>
      <c r="L154" s="730"/>
      <c r="M154" s="731"/>
      <c r="N154" s="589"/>
    </row>
    <row r="155" spans="1:14" s="38" customFormat="1" ht="12">
      <c r="A155" s="320" t="s">
        <v>82</v>
      </c>
      <c r="B155" s="766">
        <v>412</v>
      </c>
      <c r="C155" s="599" t="s">
        <v>127</v>
      </c>
      <c r="D155" s="768">
        <v>239000</v>
      </c>
      <c r="E155" s="241">
        <f>SUM(E156:E158)</f>
        <v>112639.09</v>
      </c>
      <c r="F155" s="517">
        <f>E155/D155</f>
        <v>0.47129326359832635</v>
      </c>
      <c r="G155" s="614"/>
      <c r="H155" s="768">
        <f>D155+G155</f>
        <v>239000</v>
      </c>
      <c r="I155" s="751"/>
      <c r="J155" s="575"/>
      <c r="K155" s="581"/>
      <c r="L155" s="607"/>
      <c r="M155" s="601"/>
      <c r="N155" s="590"/>
    </row>
    <row r="156" spans="1:14" s="44" customFormat="1" ht="12" hidden="1">
      <c r="A156" s="305"/>
      <c r="B156" s="707">
        <v>4121</v>
      </c>
      <c r="C156" s="598" t="s">
        <v>128</v>
      </c>
      <c r="D156" s="324"/>
      <c r="E156" s="74">
        <v>69219.03</v>
      </c>
      <c r="F156" s="517"/>
      <c r="G156" s="614"/>
      <c r="H156" s="324"/>
      <c r="I156" s="728"/>
      <c r="J156" s="729"/>
      <c r="K156" s="568"/>
      <c r="L156" s="730"/>
      <c r="M156" s="731"/>
      <c r="N156" s="589"/>
    </row>
    <row r="157" spans="1:14" s="44" customFormat="1" ht="12" hidden="1">
      <c r="A157" s="305"/>
      <c r="B157" s="707">
        <v>4122</v>
      </c>
      <c r="C157" s="598" t="s">
        <v>130</v>
      </c>
      <c r="D157" s="324"/>
      <c r="E157" s="74">
        <v>38699.53</v>
      </c>
      <c r="F157" s="517"/>
      <c r="G157" s="614"/>
      <c r="H157" s="324"/>
      <c r="I157" s="728"/>
      <c r="J157" s="729"/>
      <c r="K157" s="568"/>
      <c r="L157" s="730"/>
      <c r="M157" s="731"/>
      <c r="N157" s="589"/>
    </row>
    <row r="158" spans="1:14" s="44" customFormat="1" ht="12" hidden="1">
      <c r="A158" s="305"/>
      <c r="B158" s="707">
        <v>4123</v>
      </c>
      <c r="C158" s="598" t="s">
        <v>132</v>
      </c>
      <c r="D158" s="324"/>
      <c r="E158" s="74">
        <v>4720.53</v>
      </c>
      <c r="F158" s="517"/>
      <c r="G158" s="614"/>
      <c r="H158" s="324"/>
      <c r="I158" s="728"/>
      <c r="J158" s="729"/>
      <c r="K158" s="568"/>
      <c r="L158" s="730"/>
      <c r="M158" s="731"/>
      <c r="N158" s="589"/>
    </row>
    <row r="159" spans="1:14" s="38" customFormat="1" ht="12">
      <c r="A159" s="336" t="s">
        <v>84</v>
      </c>
      <c r="B159" s="766">
        <v>414</v>
      </c>
      <c r="C159" s="599" t="s">
        <v>134</v>
      </c>
      <c r="D159" s="767">
        <v>1000</v>
      </c>
      <c r="E159" s="202">
        <f>SUM(E160:E162)</f>
        <v>0</v>
      </c>
      <c r="F159" s="518">
        <f>E159/D159</f>
        <v>0</v>
      </c>
      <c r="G159" s="614"/>
      <c r="H159" s="767">
        <f>D159+G159</f>
        <v>1000</v>
      </c>
      <c r="I159" s="751">
        <v>55000</v>
      </c>
      <c r="J159" s="575"/>
      <c r="K159" s="581"/>
      <c r="L159" s="607"/>
      <c r="M159" s="601"/>
      <c r="N159" s="590"/>
    </row>
    <row r="160" spans="1:14" s="44" customFormat="1" ht="12" hidden="1">
      <c r="A160" s="378"/>
      <c r="B160" s="707">
        <v>4141</v>
      </c>
      <c r="C160" s="598" t="s">
        <v>186</v>
      </c>
      <c r="D160" s="324"/>
      <c r="E160" s="203"/>
      <c r="F160" s="519"/>
      <c r="G160" s="614"/>
      <c r="H160" s="324"/>
      <c r="I160" s="728"/>
      <c r="J160" s="729"/>
      <c r="K160" s="568"/>
      <c r="L160" s="730"/>
      <c r="M160" s="731"/>
      <c r="N160" s="589"/>
    </row>
    <row r="161" spans="1:14" s="44" customFormat="1" ht="12" hidden="1">
      <c r="A161" s="378"/>
      <c r="B161" s="707">
        <v>4143</v>
      </c>
      <c r="C161" s="598" t="s">
        <v>135</v>
      </c>
      <c r="D161" s="324"/>
      <c r="E161" s="203"/>
      <c r="F161" s="519"/>
      <c r="G161" s="614"/>
      <c r="H161" s="324"/>
      <c r="I161" s="728"/>
      <c r="J161" s="729"/>
      <c r="K161" s="568"/>
      <c r="L161" s="730"/>
      <c r="M161" s="731"/>
      <c r="N161" s="589"/>
    </row>
    <row r="162" spans="1:14" s="44" customFormat="1" ht="12" hidden="1">
      <c r="A162" s="378"/>
      <c r="B162" s="707">
        <v>4144</v>
      </c>
      <c r="C162" s="598" t="s">
        <v>136</v>
      </c>
      <c r="D162" s="324"/>
      <c r="E162" s="203"/>
      <c r="F162" s="519"/>
      <c r="G162" s="614"/>
      <c r="H162" s="324"/>
      <c r="I162" s="728"/>
      <c r="J162" s="729"/>
      <c r="K162" s="568"/>
      <c r="L162" s="730"/>
      <c r="M162" s="731"/>
      <c r="N162" s="589"/>
    </row>
    <row r="163" spans="1:14" s="38" customFormat="1" ht="12" hidden="1">
      <c r="A163" s="336"/>
      <c r="B163" s="766">
        <v>416</v>
      </c>
      <c r="C163" s="599" t="s">
        <v>137</v>
      </c>
      <c r="D163" s="767"/>
      <c r="E163" s="202">
        <f>E164</f>
        <v>0</v>
      </c>
      <c r="F163" s="518" t="e">
        <f>E163/D163</f>
        <v>#DIV/0!</v>
      </c>
      <c r="G163" s="614"/>
      <c r="H163" s="767"/>
      <c r="I163" s="751"/>
      <c r="J163" s="575"/>
      <c r="K163" s="581"/>
      <c r="L163" s="607"/>
      <c r="M163" s="601"/>
      <c r="N163" s="590"/>
    </row>
    <row r="164" spans="1:14" s="44" customFormat="1" ht="12" hidden="1">
      <c r="A164" s="378"/>
      <c r="B164" s="707">
        <v>4161</v>
      </c>
      <c r="C164" s="598" t="s">
        <v>137</v>
      </c>
      <c r="D164" s="324"/>
      <c r="E164" s="203"/>
      <c r="F164" s="519"/>
      <c r="G164" s="614"/>
      <c r="H164" s="324"/>
      <c r="I164" s="728"/>
      <c r="J164" s="729"/>
      <c r="K164" s="568"/>
      <c r="L164" s="730"/>
      <c r="M164" s="731"/>
      <c r="N164" s="589"/>
    </row>
    <row r="165" spans="1:14" s="38" customFormat="1" ht="12">
      <c r="A165" s="336" t="s">
        <v>88</v>
      </c>
      <c r="B165" s="766">
        <v>421</v>
      </c>
      <c r="C165" s="599" t="s">
        <v>139</v>
      </c>
      <c r="D165" s="767">
        <v>10000</v>
      </c>
      <c r="E165" s="62">
        <f>E166</f>
        <v>5787.14</v>
      </c>
      <c r="F165" s="517">
        <f>E165/D165</f>
        <v>0.5787140000000001</v>
      </c>
      <c r="G165" s="614"/>
      <c r="H165" s="767">
        <f>D165+G165</f>
        <v>10000</v>
      </c>
      <c r="I165" s="751">
        <v>10000</v>
      </c>
      <c r="J165" s="575"/>
      <c r="K165" s="581"/>
      <c r="L165" s="607"/>
      <c r="M165" s="601"/>
      <c r="N165" s="590"/>
    </row>
    <row r="166" spans="1:14" s="38" customFormat="1" ht="12" hidden="1">
      <c r="A166" s="336"/>
      <c r="B166" s="707">
        <v>4214</v>
      </c>
      <c r="C166" s="598" t="s">
        <v>140</v>
      </c>
      <c r="D166" s="767"/>
      <c r="E166" s="243">
        <v>5787.14</v>
      </c>
      <c r="F166" s="517"/>
      <c r="G166" s="614"/>
      <c r="H166" s="767"/>
      <c r="I166" s="751"/>
      <c r="J166" s="575"/>
      <c r="K166" s="581"/>
      <c r="L166" s="607"/>
      <c r="M166" s="601"/>
      <c r="N166" s="590"/>
    </row>
    <row r="167" spans="1:14" s="38" customFormat="1" ht="12">
      <c r="A167" s="320" t="s">
        <v>93</v>
      </c>
      <c r="B167" s="766">
        <v>422</v>
      </c>
      <c r="C167" s="599" t="s">
        <v>142</v>
      </c>
      <c r="D167" s="767">
        <v>10000</v>
      </c>
      <c r="E167" s="62">
        <f>SUM(E168:E169)</f>
        <v>0</v>
      </c>
      <c r="F167" s="517">
        <f>E167/D167</f>
        <v>0</v>
      </c>
      <c r="G167" s="614"/>
      <c r="H167" s="767">
        <f>D167+G167</f>
        <v>10000</v>
      </c>
      <c r="I167" s="751">
        <v>20000</v>
      </c>
      <c r="J167" s="575"/>
      <c r="K167" s="581"/>
      <c r="L167" s="607"/>
      <c r="M167" s="601"/>
      <c r="N167" s="590"/>
    </row>
    <row r="168" spans="1:14" s="38" customFormat="1" ht="12" hidden="1">
      <c r="A168" s="301"/>
      <c r="B168" s="707">
        <v>4221</v>
      </c>
      <c r="C168" s="598" t="s">
        <v>143</v>
      </c>
      <c r="D168" s="324"/>
      <c r="E168" s="203">
        <v>0</v>
      </c>
      <c r="F168" s="517"/>
      <c r="G168" s="614"/>
      <c r="H168" s="324"/>
      <c r="I168" s="751"/>
      <c r="J168" s="575"/>
      <c r="K168" s="581"/>
      <c r="L168" s="607"/>
      <c r="M168" s="601"/>
      <c r="N168" s="590"/>
    </row>
    <row r="169" spans="1:14" s="38" customFormat="1" ht="12" hidden="1">
      <c r="A169" s="301"/>
      <c r="B169" s="707">
        <v>4222</v>
      </c>
      <c r="C169" s="598" t="s">
        <v>144</v>
      </c>
      <c r="D169" s="324"/>
      <c r="E169" s="203"/>
      <c r="F169" s="517"/>
      <c r="G169" s="614"/>
      <c r="H169" s="324"/>
      <c r="I169" s="751"/>
      <c r="J169" s="575"/>
      <c r="K169" s="581"/>
      <c r="L169" s="607"/>
      <c r="M169" s="601"/>
      <c r="N169" s="590"/>
    </row>
    <row r="170" spans="1:14" s="38" customFormat="1" ht="12" hidden="1">
      <c r="A170" s="294" t="s">
        <v>112</v>
      </c>
      <c r="B170" s="766">
        <v>423</v>
      </c>
      <c r="C170" s="599" t="s">
        <v>146</v>
      </c>
      <c r="D170" s="768">
        <v>0</v>
      </c>
      <c r="E170" s="241">
        <f>SUM(E171:E175)</f>
        <v>0</v>
      </c>
      <c r="F170" s="517" t="e">
        <f>E170/D170</f>
        <v>#DIV/0!</v>
      </c>
      <c r="G170" s="614"/>
      <c r="H170" s="768">
        <v>0</v>
      </c>
      <c r="I170" s="751">
        <v>30000</v>
      </c>
      <c r="J170" s="575"/>
      <c r="K170" s="581"/>
      <c r="L170" s="607"/>
      <c r="M170" s="601"/>
      <c r="N170" s="590"/>
    </row>
    <row r="171" spans="1:14" s="38" customFormat="1" ht="12" hidden="1">
      <c r="A171" s="301"/>
      <c r="B171" s="707">
        <v>4231</v>
      </c>
      <c r="C171" s="598" t="s">
        <v>147</v>
      </c>
      <c r="D171" s="769"/>
      <c r="E171" s="203"/>
      <c r="F171" s="318"/>
      <c r="G171" s="614"/>
      <c r="H171" s="769"/>
      <c r="I171" s="751"/>
      <c r="J171" s="575"/>
      <c r="K171" s="581"/>
      <c r="L171" s="607"/>
      <c r="M171" s="601"/>
      <c r="N171" s="590"/>
    </row>
    <row r="172" spans="1:14" s="38" customFormat="1" ht="12" hidden="1">
      <c r="A172" s="301"/>
      <c r="B172" s="707">
        <v>4232</v>
      </c>
      <c r="C172" s="598" t="s">
        <v>148</v>
      </c>
      <c r="D172" s="769"/>
      <c r="E172" s="203"/>
      <c r="F172" s="318"/>
      <c r="G172" s="614"/>
      <c r="H172" s="769"/>
      <c r="I172" s="751"/>
      <c r="J172" s="575"/>
      <c r="K172" s="581"/>
      <c r="L172" s="607"/>
      <c r="M172" s="601"/>
      <c r="N172" s="590"/>
    </row>
    <row r="173" spans="1:14" s="38" customFormat="1" ht="12" hidden="1">
      <c r="A173" s="301"/>
      <c r="B173" s="707">
        <v>4233</v>
      </c>
      <c r="C173" s="598" t="s">
        <v>149</v>
      </c>
      <c r="D173" s="769"/>
      <c r="E173" s="203">
        <v>0</v>
      </c>
      <c r="F173" s="318"/>
      <c r="G173" s="614"/>
      <c r="H173" s="769"/>
      <c r="I173" s="751"/>
      <c r="J173" s="575"/>
      <c r="K173" s="581"/>
      <c r="L173" s="607"/>
      <c r="M173" s="601"/>
      <c r="N173" s="590"/>
    </row>
    <row r="174" spans="1:14" s="44" customFormat="1" ht="12" hidden="1">
      <c r="A174" s="305"/>
      <c r="B174" s="707">
        <v>4234</v>
      </c>
      <c r="C174" s="598" t="s">
        <v>150</v>
      </c>
      <c r="D174" s="769"/>
      <c r="E174" s="74"/>
      <c r="F174" s="517"/>
      <c r="G174" s="614"/>
      <c r="H174" s="769"/>
      <c r="I174" s="728"/>
      <c r="J174" s="729"/>
      <c r="K174" s="568"/>
      <c r="L174" s="730"/>
      <c r="M174" s="731"/>
      <c r="N174" s="589"/>
    </row>
    <row r="175" spans="1:14" s="38" customFormat="1" ht="12" hidden="1">
      <c r="A175" s="305"/>
      <c r="B175" s="707">
        <v>4239</v>
      </c>
      <c r="C175" s="598" t="s">
        <v>156</v>
      </c>
      <c r="D175" s="769"/>
      <c r="E175" s="203">
        <v>0</v>
      </c>
      <c r="F175" s="517"/>
      <c r="G175" s="614"/>
      <c r="H175" s="769"/>
      <c r="I175" s="751"/>
      <c r="J175" s="575"/>
      <c r="K175" s="581"/>
      <c r="L175" s="607"/>
      <c r="M175" s="601"/>
      <c r="N175" s="590"/>
    </row>
    <row r="176" spans="1:14" s="38" customFormat="1" ht="12">
      <c r="A176" s="320" t="s">
        <v>94</v>
      </c>
      <c r="B176" s="766">
        <v>426</v>
      </c>
      <c r="C176" s="599" t="s">
        <v>165</v>
      </c>
      <c r="D176" s="767">
        <v>25000</v>
      </c>
      <c r="E176" s="244">
        <f>SUM(E177:E182)</f>
        <v>2700</v>
      </c>
      <c r="F176" s="517">
        <f>E176/D176</f>
        <v>0.108</v>
      </c>
      <c r="G176" s="614"/>
      <c r="H176" s="767">
        <f>D176+G176</f>
        <v>25000</v>
      </c>
      <c r="I176" s="751">
        <v>15000</v>
      </c>
      <c r="J176" s="575"/>
      <c r="K176" s="581"/>
      <c r="L176" s="607"/>
      <c r="M176" s="601"/>
      <c r="N176" s="590"/>
    </row>
    <row r="177" spans="1:14" s="38" customFormat="1" ht="12" hidden="1">
      <c r="A177" s="301"/>
      <c r="B177" s="707">
        <v>4261</v>
      </c>
      <c r="C177" s="598" t="s">
        <v>166</v>
      </c>
      <c r="D177" s="769"/>
      <c r="E177" s="203">
        <v>0</v>
      </c>
      <c r="F177" s="517"/>
      <c r="G177" s="614"/>
      <c r="H177" s="769"/>
      <c r="I177" s="751"/>
      <c r="J177" s="575"/>
      <c r="K177" s="581"/>
      <c r="L177" s="607"/>
      <c r="M177" s="601"/>
      <c r="N177" s="590"/>
    </row>
    <row r="178" spans="1:14" s="38" customFormat="1" ht="12" hidden="1">
      <c r="A178" s="301"/>
      <c r="B178" s="707">
        <v>4263</v>
      </c>
      <c r="C178" s="598" t="s">
        <v>167</v>
      </c>
      <c r="D178" s="769"/>
      <c r="E178" s="203">
        <v>1000</v>
      </c>
      <c r="F178" s="517"/>
      <c r="G178" s="614"/>
      <c r="H178" s="769"/>
      <c r="I178" s="751"/>
      <c r="J178" s="575"/>
      <c r="K178" s="581"/>
      <c r="L178" s="607"/>
      <c r="M178" s="601"/>
      <c r="N178" s="590"/>
    </row>
    <row r="179" spans="1:14" s="38" customFormat="1" ht="12" hidden="1">
      <c r="A179" s="305"/>
      <c r="B179" s="707">
        <v>4264</v>
      </c>
      <c r="C179" s="598" t="s">
        <v>221</v>
      </c>
      <c r="D179" s="324"/>
      <c r="E179" s="74">
        <v>0</v>
      </c>
      <c r="F179" s="517"/>
      <c r="G179" s="614"/>
      <c r="H179" s="324"/>
      <c r="I179" s="751"/>
      <c r="J179" s="575"/>
      <c r="K179" s="581"/>
      <c r="L179" s="607"/>
      <c r="M179" s="601"/>
      <c r="N179" s="590"/>
    </row>
    <row r="180" spans="1:14" s="38" customFormat="1" ht="12" hidden="1">
      <c r="A180" s="305"/>
      <c r="B180" s="707">
        <v>4266</v>
      </c>
      <c r="C180" s="598" t="s">
        <v>192</v>
      </c>
      <c r="D180" s="769"/>
      <c r="E180" s="203"/>
      <c r="F180" s="517"/>
      <c r="G180" s="614"/>
      <c r="H180" s="769"/>
      <c r="I180" s="751"/>
      <c r="J180" s="575"/>
      <c r="K180" s="581"/>
      <c r="L180" s="607"/>
      <c r="M180" s="601"/>
      <c r="N180" s="590"/>
    </row>
    <row r="181" spans="1:14" s="38" customFormat="1" ht="12" hidden="1">
      <c r="A181" s="305"/>
      <c r="B181" s="707">
        <v>4268</v>
      </c>
      <c r="C181" s="598" t="s">
        <v>169</v>
      </c>
      <c r="D181" s="324"/>
      <c r="E181" s="203">
        <v>0</v>
      </c>
      <c r="F181" s="517"/>
      <c r="G181" s="614"/>
      <c r="H181" s="324"/>
      <c r="I181" s="751"/>
      <c r="J181" s="575"/>
      <c r="K181" s="581"/>
      <c r="L181" s="607"/>
      <c r="M181" s="601"/>
      <c r="N181" s="590"/>
    </row>
    <row r="182" spans="1:14" s="38" customFormat="1" ht="12" hidden="1">
      <c r="A182" s="305"/>
      <c r="B182" s="707">
        <v>4269</v>
      </c>
      <c r="C182" s="598" t="s">
        <v>170</v>
      </c>
      <c r="D182" s="324"/>
      <c r="E182" s="203">
        <v>1700</v>
      </c>
      <c r="F182" s="517"/>
      <c r="G182" s="614"/>
      <c r="H182" s="324"/>
      <c r="I182" s="751"/>
      <c r="J182" s="575"/>
      <c r="K182" s="581"/>
      <c r="L182" s="607"/>
      <c r="M182" s="601"/>
      <c r="N182" s="590"/>
    </row>
    <row r="183" spans="1:14" s="44" customFormat="1" ht="13.5">
      <c r="A183" s="245"/>
      <c r="B183" s="709"/>
      <c r="C183" s="870" t="s">
        <v>222</v>
      </c>
      <c r="D183" s="749">
        <f>D153+D155+D159+D163+D165+D167+D170+D176</f>
        <v>1618000</v>
      </c>
      <c r="E183" s="221">
        <f>E153+E155+E159+E163+E165+E167+E170+E176</f>
        <v>750385.99</v>
      </c>
      <c r="F183" s="372">
        <f>E183/D183</f>
        <v>0.4637737886279357</v>
      </c>
      <c r="G183" s="614"/>
      <c r="H183" s="749">
        <f>D183+G183</f>
        <v>1618000</v>
      </c>
      <c r="I183" s="633">
        <f>I176+I170+I167+I165+I159</f>
        <v>130000</v>
      </c>
      <c r="J183" s="586">
        <v>0</v>
      </c>
      <c r="K183" s="585">
        <v>-130000</v>
      </c>
      <c r="L183" s="730"/>
      <c r="M183" s="731"/>
      <c r="N183" s="589"/>
    </row>
    <row r="184" spans="1:14" s="38" customFormat="1" ht="13.5" hidden="1">
      <c r="A184" s="222"/>
      <c r="B184" s="707"/>
      <c r="C184" s="820" t="s">
        <v>180</v>
      </c>
      <c r="D184" s="224"/>
      <c r="E184" s="225"/>
      <c r="F184" s="522"/>
      <c r="G184" s="614"/>
      <c r="H184" s="639"/>
      <c r="I184" s="751"/>
      <c r="J184" s="575"/>
      <c r="K184" s="581"/>
      <c r="L184" s="607"/>
      <c r="M184" s="601"/>
      <c r="N184" s="590"/>
    </row>
    <row r="185" spans="1:14" s="38" customFormat="1" ht="12" hidden="1">
      <c r="A185" s="226"/>
      <c r="B185" s="707"/>
      <c r="C185" s="599" t="s">
        <v>360</v>
      </c>
      <c r="D185" s="749">
        <f>D183</f>
        <v>1618000</v>
      </c>
      <c r="E185" s="203"/>
      <c r="F185" s="519"/>
      <c r="G185" s="1182"/>
      <c r="H185" s="1183"/>
      <c r="I185" s="751"/>
      <c r="J185" s="575"/>
      <c r="K185" s="581"/>
      <c r="L185" s="607"/>
      <c r="M185" s="601"/>
      <c r="N185" s="590"/>
    </row>
    <row r="186" spans="1:14" s="38" customFormat="1" ht="13.5" hidden="1">
      <c r="A186" s="228"/>
      <c r="B186" s="707"/>
      <c r="C186" s="867" t="s">
        <v>181</v>
      </c>
      <c r="D186" s="749">
        <f>D185</f>
        <v>1618000</v>
      </c>
      <c r="E186" s="203"/>
      <c r="F186" s="519"/>
      <c r="G186" s="1186"/>
      <c r="H186" s="1187"/>
      <c r="I186" s="751"/>
      <c r="J186" s="575"/>
      <c r="K186" s="581"/>
      <c r="L186" s="607"/>
      <c r="M186" s="601"/>
      <c r="N186" s="590"/>
    </row>
    <row r="187" spans="1:14" s="44" customFormat="1" ht="16.5" thickBot="1">
      <c r="A187" s="765"/>
      <c r="B187" s="709"/>
      <c r="C187" s="727" t="s">
        <v>223</v>
      </c>
      <c r="D187" s="799">
        <f>D183</f>
        <v>1618000</v>
      </c>
      <c r="E187" s="800">
        <f>E183</f>
        <v>750385.99</v>
      </c>
      <c r="F187" s="801">
        <f>E187/D187</f>
        <v>0.4637737886279357</v>
      </c>
      <c r="G187" s="802"/>
      <c r="H187" s="799">
        <f>H183</f>
        <v>1618000</v>
      </c>
      <c r="I187" s="728"/>
      <c r="J187" s="729"/>
      <c r="K187" s="568"/>
      <c r="L187" s="730"/>
      <c r="M187" s="731"/>
      <c r="N187" s="589"/>
    </row>
    <row r="188" spans="1:14" s="44" customFormat="1" ht="14.25" hidden="1">
      <c r="A188" s="724"/>
      <c r="B188" s="709"/>
      <c r="C188" s="408" t="s">
        <v>586</v>
      </c>
      <c r="D188" s="791"/>
      <c r="E188" s="692"/>
      <c r="F188" s="720"/>
      <c r="G188" s="614"/>
      <c r="H188" s="639"/>
      <c r="I188" s="728"/>
      <c r="J188" s="729"/>
      <c r="K188" s="568"/>
      <c r="L188" s="730"/>
      <c r="M188" s="731"/>
      <c r="N188" s="589"/>
    </row>
    <row r="189" spans="1:14" s="44" customFormat="1" ht="12" hidden="1">
      <c r="A189" s="724"/>
      <c r="B189" s="709"/>
      <c r="C189" s="599" t="s">
        <v>360</v>
      </c>
      <c r="D189" s="789">
        <f>D186</f>
        <v>1618000</v>
      </c>
      <c r="E189" s="692"/>
      <c r="F189" s="720"/>
      <c r="G189" s="1182"/>
      <c r="H189" s="1183"/>
      <c r="I189" s="728"/>
      <c r="J189" s="729"/>
      <c r="K189" s="568"/>
      <c r="L189" s="730"/>
      <c r="M189" s="731"/>
      <c r="N189" s="589"/>
    </row>
    <row r="190" spans="1:14" s="44" customFormat="1" ht="15" hidden="1" thickBot="1">
      <c r="A190" s="770"/>
      <c r="B190" s="771"/>
      <c r="C190" s="755" t="s">
        <v>587</v>
      </c>
      <c r="D190" s="798">
        <f>D189</f>
        <v>1618000</v>
      </c>
      <c r="E190" s="763"/>
      <c r="F190" s="764"/>
      <c r="G190" s="1186"/>
      <c r="H190" s="1187"/>
      <c r="I190" s="728"/>
      <c r="J190" s="729"/>
      <c r="K190" s="568"/>
      <c r="L190" s="730"/>
      <c r="M190" s="731"/>
      <c r="N190" s="589"/>
    </row>
    <row r="191" spans="1:14" s="44" customFormat="1" ht="16.5" thickBot="1">
      <c r="A191" s="1224" t="s">
        <v>224</v>
      </c>
      <c r="B191" s="1225"/>
      <c r="C191" s="1225"/>
      <c r="D191" s="1225"/>
      <c r="E191" s="247"/>
      <c r="F191" s="527"/>
      <c r="G191" s="614"/>
      <c r="H191" s="639"/>
      <c r="I191" s="728"/>
      <c r="J191" s="729"/>
      <c r="K191" s="568"/>
      <c r="L191" s="730"/>
      <c r="M191" s="731"/>
      <c r="N191" s="589"/>
    </row>
    <row r="192" spans="1:14" s="38" customFormat="1" ht="16.5" thickTop="1">
      <c r="A192" s="969"/>
      <c r="B192" s="1218" t="s">
        <v>225</v>
      </c>
      <c r="C192" s="1218"/>
      <c r="D192" s="248"/>
      <c r="E192" s="249"/>
      <c r="F192" s="528"/>
      <c r="G192" s="614"/>
      <c r="H192" s="639"/>
      <c r="I192" s="751"/>
      <c r="J192" s="575"/>
      <c r="K192" s="581"/>
      <c r="L192" s="607"/>
      <c r="M192" s="601"/>
      <c r="N192" s="590"/>
    </row>
    <row r="193" spans="1:14" s="38" customFormat="1" ht="13.5">
      <c r="A193" s="1063"/>
      <c r="B193" s="250"/>
      <c r="C193" s="871" t="s">
        <v>226</v>
      </c>
      <c r="D193" s="196"/>
      <c r="E193" s="197"/>
      <c r="F193" s="521"/>
      <c r="G193" s="614"/>
      <c r="H193" s="639"/>
      <c r="I193" s="751"/>
      <c r="J193" s="575"/>
      <c r="K193" s="581"/>
      <c r="L193" s="607"/>
      <c r="M193" s="601"/>
      <c r="N193" s="590"/>
    </row>
    <row r="194" spans="1:14" s="38" customFormat="1" ht="12">
      <c r="A194" s="34" t="s">
        <v>95</v>
      </c>
      <c r="B194" s="60">
        <v>472</v>
      </c>
      <c r="C194" s="61" t="s">
        <v>172</v>
      </c>
      <c r="D194" s="1133">
        <v>2350000</v>
      </c>
      <c r="E194" s="198">
        <f>E195</f>
        <v>1178420.05</v>
      </c>
      <c r="F194" s="517">
        <f>E194/D194</f>
        <v>0.501455340425532</v>
      </c>
      <c r="G194" s="614"/>
      <c r="H194" s="198">
        <f>D194+G194</f>
        <v>2350000</v>
      </c>
      <c r="I194" s="751">
        <v>2100000</v>
      </c>
      <c r="J194" s="575"/>
      <c r="K194" s="581"/>
      <c r="L194" s="607"/>
      <c r="M194" s="601"/>
      <c r="N194" s="590"/>
    </row>
    <row r="195" spans="1:14" s="44" customFormat="1" ht="12" customHeight="1" hidden="1">
      <c r="A195" s="28"/>
      <c r="B195" s="67">
        <v>4723</v>
      </c>
      <c r="C195" s="68" t="s">
        <v>228</v>
      </c>
      <c r="D195" s="1058"/>
      <c r="E195" s="200">
        <f>E196</f>
        <v>1178420.05</v>
      </c>
      <c r="F195" s="318"/>
      <c r="G195" s="614"/>
      <c r="H195" s="200"/>
      <c r="I195" s="728"/>
      <c r="J195" s="729"/>
      <c r="K195" s="568"/>
      <c r="L195" s="730"/>
      <c r="M195" s="731"/>
      <c r="N195" s="589"/>
    </row>
    <row r="196" spans="1:14" s="44" customFormat="1" ht="11.25" customHeight="1" hidden="1">
      <c r="A196" s="45"/>
      <c r="B196" s="46">
        <v>472311</v>
      </c>
      <c r="C196" s="57" t="s">
        <v>228</v>
      </c>
      <c r="D196" s="1137"/>
      <c r="E196" s="55">
        <v>1178420.05</v>
      </c>
      <c r="F196" s="517"/>
      <c r="G196" s="614"/>
      <c r="H196" s="235"/>
      <c r="I196" s="728"/>
      <c r="J196" s="729"/>
      <c r="K196" s="568"/>
      <c r="L196" s="730"/>
      <c r="M196" s="731"/>
      <c r="N196" s="589"/>
    </row>
    <row r="197" spans="1:14" s="44" customFormat="1" ht="13.5">
      <c r="A197" s="251"/>
      <c r="B197" s="252"/>
      <c r="C197" s="862" t="s">
        <v>229</v>
      </c>
      <c r="D197" s="1136">
        <f>D194</f>
        <v>2350000</v>
      </c>
      <c r="E197" s="74">
        <f>E194</f>
        <v>1178420.05</v>
      </c>
      <c r="F197" s="372">
        <f>E197/D197</f>
        <v>0.501455340425532</v>
      </c>
      <c r="G197" s="614"/>
      <c r="H197" s="74">
        <f>D197+G197</f>
        <v>2350000</v>
      </c>
      <c r="I197" s="633">
        <f>I194</f>
        <v>2100000</v>
      </c>
      <c r="J197" s="586">
        <v>0</v>
      </c>
      <c r="K197" s="585">
        <v>-2000000</v>
      </c>
      <c r="L197" s="730"/>
      <c r="M197" s="731"/>
      <c r="N197" s="589"/>
    </row>
    <row r="198" spans="1:14" s="38" customFormat="1" ht="13.5" hidden="1">
      <c r="A198" s="222"/>
      <c r="B198" s="223"/>
      <c r="C198" s="857" t="s">
        <v>230</v>
      </c>
      <c r="D198" s="224"/>
      <c r="E198" s="225"/>
      <c r="F198" s="522"/>
      <c r="G198" s="614"/>
      <c r="H198" s="639"/>
      <c r="I198" s="751"/>
      <c r="J198" s="575"/>
      <c r="K198" s="581"/>
      <c r="L198" s="607"/>
      <c r="M198" s="601"/>
      <c r="N198" s="590"/>
    </row>
    <row r="199" spans="1:14" s="38" customFormat="1" ht="12" hidden="1">
      <c r="A199" s="226"/>
      <c r="B199" s="227"/>
      <c r="C199" s="61" t="s">
        <v>360</v>
      </c>
      <c r="D199" s="221">
        <f>D197</f>
        <v>2350000</v>
      </c>
      <c r="E199" s="203"/>
      <c r="F199" s="519"/>
      <c r="G199" s="1182"/>
      <c r="H199" s="1183"/>
      <c r="I199" s="751"/>
      <c r="J199" s="575"/>
      <c r="K199" s="581"/>
      <c r="L199" s="607"/>
      <c r="M199" s="601"/>
      <c r="N199" s="590"/>
    </row>
    <row r="200" spans="1:14" s="38" customFormat="1" ht="13.5" hidden="1">
      <c r="A200" s="226"/>
      <c r="B200" s="229"/>
      <c r="C200" s="872" t="s">
        <v>231</v>
      </c>
      <c r="D200" s="200">
        <f>D199</f>
        <v>2350000</v>
      </c>
      <c r="E200" s="203"/>
      <c r="F200" s="519"/>
      <c r="G200" s="1186"/>
      <c r="H200" s="1187"/>
      <c r="I200" s="751"/>
      <c r="J200" s="575"/>
      <c r="K200" s="581"/>
      <c r="L200" s="607"/>
      <c r="M200" s="601"/>
      <c r="N200" s="590"/>
    </row>
    <row r="201" spans="1:14" s="38" customFormat="1" ht="13.5">
      <c r="A201" s="1065"/>
      <c r="B201" s="250"/>
      <c r="C201" s="873" t="s">
        <v>233</v>
      </c>
      <c r="D201" s="874"/>
      <c r="E201" s="253"/>
      <c r="F201" s="521"/>
      <c r="G201" s="614"/>
      <c r="H201" s="639"/>
      <c r="I201" s="751"/>
      <c r="J201" s="575"/>
      <c r="K201" s="581"/>
      <c r="L201" s="607"/>
      <c r="M201" s="601"/>
      <c r="N201" s="590"/>
    </row>
    <row r="202" spans="1:14" s="66" customFormat="1" ht="12.75">
      <c r="A202" s="266"/>
      <c r="B202" s="875"/>
      <c r="C202" s="176" t="s">
        <v>234</v>
      </c>
      <c r="D202" s="255" t="s">
        <v>1118</v>
      </c>
      <c r="E202" s="256"/>
      <c r="F202" s="529"/>
      <c r="G202" s="617"/>
      <c r="H202" s="640"/>
      <c r="I202" s="728"/>
      <c r="J202" s="575"/>
      <c r="K202" s="571"/>
      <c r="L202" s="730"/>
      <c r="M202" s="731"/>
      <c r="N202" s="594"/>
    </row>
    <row r="203" spans="1:14" s="38" customFormat="1" ht="12">
      <c r="A203" s="59" t="s">
        <v>98</v>
      </c>
      <c r="B203" s="60">
        <v>411</v>
      </c>
      <c r="C203" s="61" t="s">
        <v>126</v>
      </c>
      <c r="D203" s="1133">
        <v>24740000</v>
      </c>
      <c r="E203" s="202">
        <f>E204</f>
        <v>11846800.56</v>
      </c>
      <c r="F203" s="518">
        <f>E203/D203</f>
        <v>0.4788520840743735</v>
      </c>
      <c r="G203" s="614"/>
      <c r="H203" s="198">
        <f>D203+G203</f>
        <v>24740000</v>
      </c>
      <c r="I203" s="751"/>
      <c r="J203" s="587">
        <v>800000</v>
      </c>
      <c r="K203" s="581"/>
      <c r="L203" s="607"/>
      <c r="M203" s="601"/>
      <c r="N203" s="590"/>
    </row>
    <row r="204" spans="1:14" s="44" customFormat="1" ht="12" hidden="1">
      <c r="A204" s="107"/>
      <c r="B204" s="67">
        <v>4111</v>
      </c>
      <c r="C204" s="68" t="s">
        <v>126</v>
      </c>
      <c r="D204" s="1058"/>
      <c r="E204" s="74">
        <v>11846800.56</v>
      </c>
      <c r="F204" s="318"/>
      <c r="G204" s="614"/>
      <c r="H204" s="200"/>
      <c r="I204" s="728"/>
      <c r="J204" s="729"/>
      <c r="K204" s="568"/>
      <c r="L204" s="730"/>
      <c r="M204" s="731"/>
      <c r="N204" s="589"/>
    </row>
    <row r="205" spans="1:14" s="38" customFormat="1" ht="12">
      <c r="A205" s="59" t="s">
        <v>108</v>
      </c>
      <c r="B205" s="60">
        <v>412</v>
      </c>
      <c r="C205" s="201" t="s">
        <v>127</v>
      </c>
      <c r="D205" s="1133">
        <v>4428000</v>
      </c>
      <c r="E205" s="202">
        <f>SUM(E206:E208)</f>
        <v>2114097.63</v>
      </c>
      <c r="F205" s="518">
        <f>E205/D205</f>
        <v>0.47743848915989157</v>
      </c>
      <c r="G205" s="614"/>
      <c r="H205" s="198">
        <f>D205+G205</f>
        <v>4428000</v>
      </c>
      <c r="I205" s="751"/>
      <c r="J205" s="587">
        <v>143000</v>
      </c>
      <c r="K205" s="581"/>
      <c r="L205" s="607"/>
      <c r="M205" s="601"/>
      <c r="N205" s="590"/>
    </row>
    <row r="206" spans="1:14" s="44" customFormat="1" ht="12" hidden="1">
      <c r="A206" s="28"/>
      <c r="B206" s="67">
        <v>4121</v>
      </c>
      <c r="C206" s="199" t="s">
        <v>128</v>
      </c>
      <c r="D206" s="1058"/>
      <c r="E206" s="74">
        <v>1299174.59</v>
      </c>
      <c r="F206" s="518"/>
      <c r="G206" s="614"/>
      <c r="H206" s="200"/>
      <c r="I206" s="728"/>
      <c r="J206" s="729"/>
      <c r="K206" s="568"/>
      <c r="L206" s="730"/>
      <c r="M206" s="731"/>
      <c r="N206" s="589"/>
    </row>
    <row r="207" spans="1:14" s="44" customFormat="1" ht="12" hidden="1">
      <c r="A207" s="28"/>
      <c r="B207" s="67">
        <v>4122</v>
      </c>
      <c r="C207" s="199" t="s">
        <v>130</v>
      </c>
      <c r="D207" s="1058"/>
      <c r="E207" s="74">
        <v>726347.53</v>
      </c>
      <c r="F207" s="518"/>
      <c r="G207" s="614"/>
      <c r="H207" s="200"/>
      <c r="I207" s="728"/>
      <c r="J207" s="729"/>
      <c r="K207" s="568"/>
      <c r="L207" s="730"/>
      <c r="M207" s="731"/>
      <c r="N207" s="589"/>
    </row>
    <row r="208" spans="1:14" s="44" customFormat="1" ht="12" hidden="1">
      <c r="A208" s="28"/>
      <c r="B208" s="67">
        <v>4123</v>
      </c>
      <c r="C208" s="199" t="s">
        <v>132</v>
      </c>
      <c r="D208" s="1058"/>
      <c r="E208" s="74">
        <v>88575.51</v>
      </c>
      <c r="F208" s="518"/>
      <c r="G208" s="614"/>
      <c r="H208" s="200"/>
      <c r="I208" s="728"/>
      <c r="J208" s="729"/>
      <c r="K208" s="568"/>
      <c r="L208" s="730"/>
      <c r="M208" s="731"/>
      <c r="N208" s="589"/>
    </row>
    <row r="209" spans="1:14" s="38" customFormat="1" ht="12">
      <c r="A209" s="59" t="s">
        <v>1327</v>
      </c>
      <c r="B209" s="60">
        <v>413</v>
      </c>
      <c r="C209" s="201" t="s">
        <v>237</v>
      </c>
      <c r="D209" s="1133">
        <v>28500</v>
      </c>
      <c r="E209" s="202">
        <f>E210</f>
        <v>28500</v>
      </c>
      <c r="F209" s="518">
        <f>E209/D209</f>
        <v>1</v>
      </c>
      <c r="G209" s="614"/>
      <c r="H209" s="198">
        <v>0</v>
      </c>
      <c r="I209" s="751"/>
      <c r="J209" s="575"/>
      <c r="K209" s="581"/>
      <c r="L209" s="607"/>
      <c r="M209" s="601"/>
      <c r="N209" s="590"/>
    </row>
    <row r="210" spans="1:14" s="66" customFormat="1" ht="12" hidden="1">
      <c r="A210" s="75"/>
      <c r="B210" s="76">
        <v>4131</v>
      </c>
      <c r="C210" s="211" t="s">
        <v>237</v>
      </c>
      <c r="D210" s="1058"/>
      <c r="E210" s="203">
        <v>28500</v>
      </c>
      <c r="F210" s="519"/>
      <c r="G210" s="617"/>
      <c r="H210" s="200"/>
      <c r="I210" s="728"/>
      <c r="J210" s="729"/>
      <c r="K210" s="571"/>
      <c r="L210" s="730"/>
      <c r="M210" s="731"/>
      <c r="N210" s="594"/>
    </row>
    <row r="211" spans="1:14" s="38" customFormat="1" ht="12">
      <c r="A211" s="59" t="s">
        <v>112</v>
      </c>
      <c r="B211" s="60">
        <v>414</v>
      </c>
      <c r="C211" s="201" t="s">
        <v>134</v>
      </c>
      <c r="D211" s="1133">
        <v>802000</v>
      </c>
      <c r="E211" s="202">
        <f>SUM(E212:E214)</f>
        <v>801272.85</v>
      </c>
      <c r="F211" s="518">
        <f>E211/D211</f>
        <v>0.9990933291770573</v>
      </c>
      <c r="G211" s="614"/>
      <c r="H211" s="198">
        <f>D211+G211</f>
        <v>802000</v>
      </c>
      <c r="I211" s="751">
        <v>50000</v>
      </c>
      <c r="J211" s="575"/>
      <c r="K211" s="581"/>
      <c r="L211" s="607"/>
      <c r="M211" s="601"/>
      <c r="N211" s="590"/>
    </row>
    <row r="212" spans="1:14" s="44" customFormat="1" ht="12" hidden="1">
      <c r="A212" s="28"/>
      <c r="B212" s="67">
        <v>4141</v>
      </c>
      <c r="C212" s="199" t="s">
        <v>186</v>
      </c>
      <c r="D212" s="1058"/>
      <c r="E212" s="203">
        <v>1010.85</v>
      </c>
      <c r="F212" s="519"/>
      <c r="G212" s="614"/>
      <c r="H212" s="200"/>
      <c r="I212" s="728"/>
      <c r="J212" s="729"/>
      <c r="K212" s="568"/>
      <c r="L212" s="730"/>
      <c r="M212" s="731"/>
      <c r="N212" s="589"/>
    </row>
    <row r="213" spans="1:14" s="44" customFormat="1" ht="12" hidden="1">
      <c r="A213" s="28"/>
      <c r="B213" s="67">
        <v>4143</v>
      </c>
      <c r="C213" s="199" t="s">
        <v>135</v>
      </c>
      <c r="D213" s="1058"/>
      <c r="E213" s="203">
        <v>603105</v>
      </c>
      <c r="F213" s="519"/>
      <c r="G213" s="614"/>
      <c r="H213" s="200"/>
      <c r="I213" s="728"/>
      <c r="J213" s="729"/>
      <c r="K213" s="568"/>
      <c r="L213" s="730"/>
      <c r="M213" s="731"/>
      <c r="N213" s="589"/>
    </row>
    <row r="214" spans="1:14" s="44" customFormat="1" ht="12" hidden="1">
      <c r="A214" s="28"/>
      <c r="B214" s="67">
        <v>4144</v>
      </c>
      <c r="C214" s="199" t="s">
        <v>136</v>
      </c>
      <c r="D214" s="1058"/>
      <c r="E214" s="203">
        <v>197157</v>
      </c>
      <c r="F214" s="519"/>
      <c r="G214" s="614"/>
      <c r="H214" s="200"/>
      <c r="I214" s="728"/>
      <c r="J214" s="729"/>
      <c r="K214" s="568"/>
      <c r="L214" s="730"/>
      <c r="M214" s="731"/>
      <c r="N214" s="589"/>
    </row>
    <row r="215" spans="1:14" s="38" customFormat="1" ht="12">
      <c r="A215" s="59" t="s">
        <v>220</v>
      </c>
      <c r="B215" s="60">
        <v>415</v>
      </c>
      <c r="C215" s="201" t="s">
        <v>187</v>
      </c>
      <c r="D215" s="1133">
        <v>300000</v>
      </c>
      <c r="E215" s="202">
        <f>E216</f>
        <v>145079.7</v>
      </c>
      <c r="F215" s="518">
        <f>E215/D215</f>
        <v>0.48359900000000006</v>
      </c>
      <c r="G215" s="614"/>
      <c r="H215" s="198">
        <f>D215+G215</f>
        <v>300000</v>
      </c>
      <c r="I215" s="751"/>
      <c r="J215" s="575"/>
      <c r="K215" s="581"/>
      <c r="L215" s="607"/>
      <c r="M215" s="601"/>
      <c r="N215" s="590"/>
    </row>
    <row r="216" spans="1:14" s="44" customFormat="1" ht="12" hidden="1">
      <c r="A216" s="28"/>
      <c r="B216" s="67">
        <v>4151</v>
      </c>
      <c r="C216" s="199" t="s">
        <v>187</v>
      </c>
      <c r="D216" s="1058"/>
      <c r="E216" s="203">
        <v>145079.7</v>
      </c>
      <c r="F216" s="519"/>
      <c r="G216" s="614"/>
      <c r="H216" s="200"/>
      <c r="I216" s="728"/>
      <c r="J216" s="729"/>
      <c r="K216" s="568"/>
      <c r="L216" s="730"/>
      <c r="M216" s="731"/>
      <c r="N216" s="589"/>
    </row>
    <row r="217" spans="1:14" s="38" customFormat="1" ht="12">
      <c r="A217" s="59" t="s">
        <v>227</v>
      </c>
      <c r="B217" s="60">
        <v>416</v>
      </c>
      <c r="C217" s="201" t="s">
        <v>137</v>
      </c>
      <c r="D217" s="1133">
        <v>190000</v>
      </c>
      <c r="E217" s="202">
        <f>E218</f>
        <v>163756</v>
      </c>
      <c r="F217" s="518">
        <f>E217/D217</f>
        <v>0.8618736842105263</v>
      </c>
      <c r="G217" s="614"/>
      <c r="H217" s="198">
        <f>D217+G217</f>
        <v>190000</v>
      </c>
      <c r="I217" s="751">
        <v>50000</v>
      </c>
      <c r="J217" s="575"/>
      <c r="K217" s="581"/>
      <c r="L217" s="607"/>
      <c r="M217" s="601"/>
      <c r="N217" s="590"/>
    </row>
    <row r="218" spans="1:14" s="44" customFormat="1" ht="12" hidden="1">
      <c r="A218" s="28"/>
      <c r="B218" s="67">
        <v>4161</v>
      </c>
      <c r="C218" s="199" t="s">
        <v>137</v>
      </c>
      <c r="D218" s="1058"/>
      <c r="E218" s="203">
        <v>163756</v>
      </c>
      <c r="F218" s="519"/>
      <c r="G218" s="614"/>
      <c r="H218" s="200"/>
      <c r="I218" s="728"/>
      <c r="J218" s="729"/>
      <c r="K218" s="568"/>
      <c r="L218" s="730"/>
      <c r="M218" s="731"/>
      <c r="N218" s="589"/>
    </row>
    <row r="219" spans="1:14" s="38" customFormat="1" ht="11.25" hidden="1">
      <c r="A219" s="45"/>
      <c r="B219" s="46">
        <v>41611</v>
      </c>
      <c r="C219" s="205" t="s">
        <v>241</v>
      </c>
      <c r="D219" s="1137"/>
      <c r="E219" s="207"/>
      <c r="F219" s="518"/>
      <c r="G219" s="614"/>
      <c r="H219" s="235"/>
      <c r="I219" s="751"/>
      <c r="J219" s="575"/>
      <c r="K219" s="581"/>
      <c r="L219" s="607"/>
      <c r="M219" s="601"/>
      <c r="N219" s="590"/>
    </row>
    <row r="220" spans="1:14" s="38" customFormat="1" ht="11.25" hidden="1">
      <c r="A220" s="45"/>
      <c r="B220" s="46">
        <v>41613</v>
      </c>
      <c r="C220" s="205" t="s">
        <v>242</v>
      </c>
      <c r="D220" s="1137"/>
      <c r="E220" s="207"/>
      <c r="F220" s="518"/>
      <c r="G220" s="614"/>
      <c r="H220" s="235"/>
      <c r="I220" s="751"/>
      <c r="J220" s="575"/>
      <c r="K220" s="581"/>
      <c r="L220" s="607"/>
      <c r="M220" s="601"/>
      <c r="N220" s="590"/>
    </row>
    <row r="221" spans="1:14" s="38" customFormat="1" ht="12">
      <c r="A221" s="59" t="s">
        <v>400</v>
      </c>
      <c r="B221" s="60">
        <v>421</v>
      </c>
      <c r="C221" s="201" t="s">
        <v>139</v>
      </c>
      <c r="D221" s="1133">
        <v>4400000</v>
      </c>
      <c r="E221" s="244">
        <f>SUM(E222:E228)</f>
        <v>2605330.28</v>
      </c>
      <c r="F221" s="518">
        <f>E221/D221</f>
        <v>0.5921205181818181</v>
      </c>
      <c r="G221" s="614"/>
      <c r="H221" s="198">
        <f>D221+G221</f>
        <v>4400000</v>
      </c>
      <c r="I221" s="751"/>
      <c r="J221" s="575"/>
      <c r="K221" s="581"/>
      <c r="L221" s="607"/>
      <c r="M221" s="601"/>
      <c r="N221" s="590"/>
    </row>
    <row r="222" spans="1:14" s="38" customFormat="1" ht="12" hidden="1">
      <c r="A222" s="28"/>
      <c r="B222" s="67">
        <v>4211</v>
      </c>
      <c r="C222" s="199" t="s">
        <v>244</v>
      </c>
      <c r="D222" s="1160"/>
      <c r="E222" s="203">
        <v>132674.25</v>
      </c>
      <c r="F222" s="518"/>
      <c r="G222" s="614"/>
      <c r="H222" s="204"/>
      <c r="I222" s="751"/>
      <c r="J222" s="575"/>
      <c r="K222" s="581"/>
      <c r="L222" s="607"/>
      <c r="M222" s="601"/>
      <c r="N222" s="590"/>
    </row>
    <row r="223" spans="1:14" s="38" customFormat="1" ht="12" hidden="1">
      <c r="A223" s="28"/>
      <c r="B223" s="67">
        <v>4212</v>
      </c>
      <c r="C223" s="199" t="s">
        <v>245</v>
      </c>
      <c r="D223" s="1160"/>
      <c r="E223" s="203">
        <v>1340515.04</v>
      </c>
      <c r="F223" s="518"/>
      <c r="G223" s="614"/>
      <c r="H223" s="204"/>
      <c r="I223" s="751"/>
      <c r="J223" s="575"/>
      <c r="K223" s="581"/>
      <c r="L223" s="607"/>
      <c r="M223" s="601"/>
      <c r="N223" s="590"/>
    </row>
    <row r="224" spans="1:14" s="38" customFormat="1" ht="12" hidden="1">
      <c r="A224" s="28"/>
      <c r="B224" s="67">
        <v>4213</v>
      </c>
      <c r="C224" s="199" t="s">
        <v>246</v>
      </c>
      <c r="D224" s="1160"/>
      <c r="E224" s="203">
        <v>85791</v>
      </c>
      <c r="F224" s="518"/>
      <c r="G224" s="614"/>
      <c r="H224" s="204"/>
      <c r="I224" s="751"/>
      <c r="J224" s="575"/>
      <c r="K224" s="581"/>
      <c r="L224" s="607"/>
      <c r="M224" s="601"/>
      <c r="N224" s="590"/>
    </row>
    <row r="225" spans="1:14" s="38" customFormat="1" ht="12" hidden="1">
      <c r="A225" s="28"/>
      <c r="B225" s="67">
        <v>4214</v>
      </c>
      <c r="C225" s="199" t="s">
        <v>140</v>
      </c>
      <c r="D225" s="1160"/>
      <c r="E225" s="203">
        <v>790656.32</v>
      </c>
      <c r="F225" s="518"/>
      <c r="G225" s="614"/>
      <c r="H225" s="204"/>
      <c r="I225" s="751"/>
      <c r="J225" s="575"/>
      <c r="K225" s="581"/>
      <c r="L225" s="607"/>
      <c r="M225" s="601"/>
      <c r="N225" s="590"/>
    </row>
    <row r="226" spans="1:14" s="38" customFormat="1" ht="12" hidden="1">
      <c r="A226" s="28"/>
      <c r="B226" s="67">
        <v>4215</v>
      </c>
      <c r="C226" s="199" t="s">
        <v>247</v>
      </c>
      <c r="D226" s="1160"/>
      <c r="E226" s="203">
        <v>186333.67</v>
      </c>
      <c r="F226" s="518"/>
      <c r="G226" s="614"/>
      <c r="H226" s="204"/>
      <c r="I226" s="751"/>
      <c r="J226" s="575"/>
      <c r="K226" s="581"/>
      <c r="L226" s="607"/>
      <c r="M226" s="601"/>
      <c r="N226" s="590"/>
    </row>
    <row r="227" spans="1:14" s="38" customFormat="1" ht="12" hidden="1">
      <c r="A227" s="28"/>
      <c r="B227" s="67">
        <v>4216</v>
      </c>
      <c r="C227" s="199" t="s">
        <v>624</v>
      </c>
      <c r="D227" s="1160"/>
      <c r="E227" s="203">
        <v>69360</v>
      </c>
      <c r="F227" s="518"/>
      <c r="G227" s="614"/>
      <c r="H227" s="204"/>
      <c r="I227" s="751"/>
      <c r="J227" s="575"/>
      <c r="K227" s="581"/>
      <c r="L227" s="607"/>
      <c r="M227" s="601"/>
      <c r="N227" s="590"/>
    </row>
    <row r="228" spans="1:14" s="38" customFormat="1" ht="12" hidden="1">
      <c r="A228" s="28"/>
      <c r="B228" s="67">
        <v>4219</v>
      </c>
      <c r="C228" s="199" t="s">
        <v>248</v>
      </c>
      <c r="D228" s="1160"/>
      <c r="E228" s="203">
        <v>0</v>
      </c>
      <c r="F228" s="518"/>
      <c r="G228" s="614"/>
      <c r="H228" s="204"/>
      <c r="I228" s="751"/>
      <c r="J228" s="575"/>
      <c r="K228" s="581"/>
      <c r="L228" s="607"/>
      <c r="M228" s="601"/>
      <c r="N228" s="590"/>
    </row>
    <row r="229" spans="1:14" s="38" customFormat="1" ht="12">
      <c r="A229" s="59" t="s">
        <v>235</v>
      </c>
      <c r="B229" s="60">
        <v>422</v>
      </c>
      <c r="C229" s="201" t="s">
        <v>142</v>
      </c>
      <c r="D229" s="1133">
        <v>400000</v>
      </c>
      <c r="E229" s="202">
        <f>SUM(E230:E233)</f>
        <v>233108</v>
      </c>
      <c r="F229" s="518">
        <f>E229/D229</f>
        <v>0.58277</v>
      </c>
      <c r="G229" s="614"/>
      <c r="H229" s="198">
        <f>D229+G229</f>
        <v>400000</v>
      </c>
      <c r="I229" s="751"/>
      <c r="J229" s="575"/>
      <c r="K229" s="581"/>
      <c r="L229" s="607"/>
      <c r="M229" s="601"/>
      <c r="N229" s="590"/>
    </row>
    <row r="230" spans="1:14" s="38" customFormat="1" ht="12" hidden="1">
      <c r="A230" s="28"/>
      <c r="B230" s="67">
        <v>4221</v>
      </c>
      <c r="C230" s="199" t="s">
        <v>143</v>
      </c>
      <c r="D230" s="1058"/>
      <c r="E230" s="203">
        <v>233108</v>
      </c>
      <c r="F230" s="518"/>
      <c r="G230" s="614"/>
      <c r="H230" s="200"/>
      <c r="I230" s="751"/>
      <c r="J230" s="575"/>
      <c r="K230" s="581"/>
      <c r="L230" s="607"/>
      <c r="M230" s="601"/>
      <c r="N230" s="590"/>
    </row>
    <row r="231" spans="1:14" s="38" customFormat="1" ht="12" hidden="1">
      <c r="A231" s="28"/>
      <c r="B231" s="67">
        <v>4222</v>
      </c>
      <c r="C231" s="199" t="s">
        <v>144</v>
      </c>
      <c r="D231" s="1058"/>
      <c r="E231" s="203">
        <v>0</v>
      </c>
      <c r="F231" s="518"/>
      <c r="G231" s="614"/>
      <c r="H231" s="200"/>
      <c r="I231" s="751"/>
      <c r="J231" s="575"/>
      <c r="K231" s="581"/>
      <c r="L231" s="607"/>
      <c r="M231" s="601"/>
      <c r="N231" s="590"/>
    </row>
    <row r="232" spans="1:14" s="38" customFormat="1" ht="12" hidden="1">
      <c r="A232" s="28"/>
      <c r="B232" s="67">
        <v>4223</v>
      </c>
      <c r="C232" s="199" t="s">
        <v>250</v>
      </c>
      <c r="D232" s="1058"/>
      <c r="E232" s="203">
        <v>0</v>
      </c>
      <c r="F232" s="518"/>
      <c r="G232" s="614"/>
      <c r="H232" s="200"/>
      <c r="I232" s="751"/>
      <c r="J232" s="575"/>
      <c r="K232" s="581"/>
      <c r="L232" s="607"/>
      <c r="M232" s="601"/>
      <c r="N232" s="590"/>
    </row>
    <row r="233" spans="1:14" s="38" customFormat="1" ht="12" hidden="1">
      <c r="A233" s="28"/>
      <c r="B233" s="67">
        <v>4229</v>
      </c>
      <c r="C233" s="199" t="s">
        <v>190</v>
      </c>
      <c r="D233" s="1058"/>
      <c r="E233" s="203">
        <v>0</v>
      </c>
      <c r="F233" s="518"/>
      <c r="G233" s="614"/>
      <c r="H233" s="200"/>
      <c r="I233" s="751"/>
      <c r="J233" s="575"/>
      <c r="K233" s="581"/>
      <c r="L233" s="607"/>
      <c r="M233" s="601"/>
      <c r="N233" s="590"/>
    </row>
    <row r="234" spans="1:14" s="38" customFormat="1" ht="12">
      <c r="A234" s="59" t="s">
        <v>236</v>
      </c>
      <c r="B234" s="60">
        <v>423</v>
      </c>
      <c r="C234" s="201" t="s">
        <v>146</v>
      </c>
      <c r="D234" s="1133">
        <v>3750000</v>
      </c>
      <c r="E234" s="244">
        <f>SUM(E235:E242)</f>
        <v>2647312.42</v>
      </c>
      <c r="F234" s="518">
        <f>E234/D234</f>
        <v>0.7059499786666666</v>
      </c>
      <c r="G234" s="614"/>
      <c r="H234" s="198">
        <f>D234+G234</f>
        <v>3750000</v>
      </c>
      <c r="I234" s="751"/>
      <c r="J234" s="575">
        <v>500000</v>
      </c>
      <c r="K234" s="581"/>
      <c r="L234" s="607"/>
      <c r="M234" s="601"/>
      <c r="N234" s="590"/>
    </row>
    <row r="235" spans="1:14" s="38" customFormat="1" ht="12" hidden="1">
      <c r="A235" s="28"/>
      <c r="B235" s="67">
        <v>4231</v>
      </c>
      <c r="C235" s="199" t="s">
        <v>147</v>
      </c>
      <c r="D235" s="204"/>
      <c r="E235" s="203">
        <v>264151.88</v>
      </c>
      <c r="F235" s="518"/>
      <c r="G235" s="614"/>
      <c r="H235" s="204"/>
      <c r="I235" s="751"/>
      <c r="J235" s="575"/>
      <c r="K235" s="581"/>
      <c r="L235" s="607"/>
      <c r="M235" s="601"/>
      <c r="N235" s="590"/>
    </row>
    <row r="236" spans="1:14" s="38" customFormat="1" ht="12" hidden="1">
      <c r="A236" s="28"/>
      <c r="B236" s="67">
        <v>4232</v>
      </c>
      <c r="C236" s="199" t="s">
        <v>148</v>
      </c>
      <c r="D236" s="204"/>
      <c r="E236" s="203">
        <v>992119.48</v>
      </c>
      <c r="F236" s="518"/>
      <c r="G236" s="614"/>
      <c r="H236" s="204"/>
      <c r="I236" s="751"/>
      <c r="J236" s="575"/>
      <c r="K236" s="581"/>
      <c r="L236" s="607"/>
      <c r="M236" s="601"/>
      <c r="N236" s="590"/>
    </row>
    <row r="237" spans="1:14" s="38" customFormat="1" ht="12" hidden="1">
      <c r="A237" s="28"/>
      <c r="B237" s="67">
        <v>4233</v>
      </c>
      <c r="C237" s="199" t="s">
        <v>149</v>
      </c>
      <c r="D237" s="204"/>
      <c r="E237" s="203">
        <v>44520</v>
      </c>
      <c r="F237" s="518"/>
      <c r="G237" s="614"/>
      <c r="H237" s="204"/>
      <c r="I237" s="751"/>
      <c r="J237" s="575"/>
      <c r="K237" s="581"/>
      <c r="L237" s="607"/>
      <c r="M237" s="601"/>
      <c r="N237" s="590"/>
    </row>
    <row r="238" spans="1:14" s="38" customFormat="1" ht="12" hidden="1">
      <c r="A238" s="28"/>
      <c r="B238" s="67">
        <v>4234</v>
      </c>
      <c r="C238" s="199" t="s">
        <v>150</v>
      </c>
      <c r="D238" s="204"/>
      <c r="E238" s="203">
        <v>132060</v>
      </c>
      <c r="F238" s="518"/>
      <c r="G238" s="614"/>
      <c r="H238" s="204"/>
      <c r="I238" s="751"/>
      <c r="J238" s="575"/>
      <c r="K238" s="581"/>
      <c r="L238" s="607"/>
      <c r="M238" s="601"/>
      <c r="N238" s="590"/>
    </row>
    <row r="239" spans="1:14" s="38" customFormat="1" ht="12" hidden="1">
      <c r="A239" s="28"/>
      <c r="B239" s="67">
        <v>4235</v>
      </c>
      <c r="C239" s="199" t="s">
        <v>151</v>
      </c>
      <c r="D239" s="204"/>
      <c r="E239" s="203">
        <v>0</v>
      </c>
      <c r="F239" s="518"/>
      <c r="G239" s="614"/>
      <c r="H239" s="204"/>
      <c r="I239" s="751"/>
      <c r="J239" s="575"/>
      <c r="K239" s="581"/>
      <c r="L239" s="607"/>
      <c r="M239" s="601"/>
      <c r="N239" s="590"/>
    </row>
    <row r="240" spans="1:14" s="38" customFormat="1" ht="12" hidden="1">
      <c r="A240" s="28"/>
      <c r="B240" s="67">
        <v>4236</v>
      </c>
      <c r="C240" s="199" t="s">
        <v>153</v>
      </c>
      <c r="D240" s="204"/>
      <c r="E240" s="203">
        <v>44166</v>
      </c>
      <c r="F240" s="518"/>
      <c r="G240" s="614"/>
      <c r="H240" s="204"/>
      <c r="I240" s="751"/>
      <c r="J240" s="575"/>
      <c r="K240" s="581"/>
      <c r="L240" s="607"/>
      <c r="M240" s="601"/>
      <c r="N240" s="590"/>
    </row>
    <row r="241" spans="1:14" s="38" customFormat="1" ht="12" hidden="1">
      <c r="A241" s="28"/>
      <c r="B241" s="67">
        <v>4237</v>
      </c>
      <c r="C241" s="199" t="s">
        <v>154</v>
      </c>
      <c r="D241" s="204"/>
      <c r="E241" s="203">
        <v>0</v>
      </c>
      <c r="F241" s="518"/>
      <c r="G241" s="614"/>
      <c r="H241" s="204"/>
      <c r="I241" s="751"/>
      <c r="J241" s="575"/>
      <c r="K241" s="581"/>
      <c r="L241" s="607"/>
      <c r="M241" s="601"/>
      <c r="N241" s="590"/>
    </row>
    <row r="242" spans="1:14" s="38" customFormat="1" ht="12" hidden="1">
      <c r="A242" s="28"/>
      <c r="B242" s="67">
        <v>4239</v>
      </c>
      <c r="C242" s="199" t="s">
        <v>156</v>
      </c>
      <c r="D242" s="204"/>
      <c r="E242" s="203">
        <v>1170295.06</v>
      </c>
      <c r="F242" s="518"/>
      <c r="G242" s="614"/>
      <c r="H242" s="204"/>
      <c r="I242" s="751"/>
      <c r="J242" s="575"/>
      <c r="K242" s="581"/>
      <c r="L242" s="607"/>
      <c r="M242" s="601"/>
      <c r="N242" s="590"/>
    </row>
    <row r="243" spans="1:14" s="38" customFormat="1" ht="12">
      <c r="A243" s="59" t="s">
        <v>238</v>
      </c>
      <c r="B243" s="60">
        <v>424</v>
      </c>
      <c r="C243" s="201" t="s">
        <v>158</v>
      </c>
      <c r="D243" s="198">
        <v>40000</v>
      </c>
      <c r="E243" s="198">
        <f>SUM(E244:E247)</f>
        <v>8470</v>
      </c>
      <c r="F243" s="518">
        <f>E243/D243</f>
        <v>0.21175</v>
      </c>
      <c r="G243" s="614"/>
      <c r="H243" s="198">
        <f>D243+G243</f>
        <v>40000</v>
      </c>
      <c r="I243" s="751"/>
      <c r="J243" s="575"/>
      <c r="K243" s="581"/>
      <c r="L243" s="607"/>
      <c r="M243" s="601"/>
      <c r="N243" s="590"/>
    </row>
    <row r="244" spans="1:14" s="38" customFormat="1" ht="12" hidden="1">
      <c r="A244" s="28"/>
      <c r="B244" s="67">
        <v>4242</v>
      </c>
      <c r="C244" s="199" t="s">
        <v>159</v>
      </c>
      <c r="D244" s="200"/>
      <c r="E244" s="203">
        <v>0</v>
      </c>
      <c r="F244" s="518"/>
      <c r="G244" s="614"/>
      <c r="H244" s="200"/>
      <c r="I244" s="751"/>
      <c r="J244" s="575"/>
      <c r="K244" s="581"/>
      <c r="L244" s="607"/>
      <c r="M244" s="601"/>
      <c r="N244" s="590"/>
    </row>
    <row r="245" spans="1:14" s="38" customFormat="1" ht="12" hidden="1">
      <c r="A245" s="28"/>
      <c r="B245" s="67">
        <v>4243</v>
      </c>
      <c r="C245" s="199" t="s">
        <v>253</v>
      </c>
      <c r="D245" s="200"/>
      <c r="E245" s="203">
        <v>0</v>
      </c>
      <c r="F245" s="518"/>
      <c r="G245" s="614"/>
      <c r="H245" s="200"/>
      <c r="I245" s="751"/>
      <c r="J245" s="575"/>
      <c r="K245" s="581"/>
      <c r="L245" s="607"/>
      <c r="M245" s="601"/>
      <c r="N245" s="590"/>
    </row>
    <row r="246" spans="1:14" s="38" customFormat="1" ht="12" hidden="1">
      <c r="A246" s="28"/>
      <c r="B246" s="67">
        <v>4246</v>
      </c>
      <c r="C246" s="199" t="s">
        <v>254</v>
      </c>
      <c r="D246" s="200"/>
      <c r="E246" s="203">
        <v>0</v>
      </c>
      <c r="F246" s="518"/>
      <c r="G246" s="614"/>
      <c r="H246" s="200"/>
      <c r="I246" s="751"/>
      <c r="J246" s="575"/>
      <c r="K246" s="581"/>
      <c r="L246" s="607"/>
      <c r="M246" s="601"/>
      <c r="N246" s="590"/>
    </row>
    <row r="247" spans="1:14" s="38" customFormat="1" ht="12" hidden="1">
      <c r="A247" s="28"/>
      <c r="B247" s="67">
        <v>4249</v>
      </c>
      <c r="C247" s="199" t="s">
        <v>163</v>
      </c>
      <c r="D247" s="200"/>
      <c r="E247" s="203">
        <v>8470</v>
      </c>
      <c r="F247" s="518"/>
      <c r="G247" s="614"/>
      <c r="H247" s="200"/>
      <c r="I247" s="751"/>
      <c r="J247" s="575"/>
      <c r="K247" s="581"/>
      <c r="L247" s="607"/>
      <c r="M247" s="601"/>
      <c r="N247" s="590"/>
    </row>
    <row r="248" spans="1:14" s="1117" customFormat="1" ht="12">
      <c r="A248" s="1113" t="s">
        <v>239</v>
      </c>
      <c r="B248" s="1114">
        <v>425</v>
      </c>
      <c r="C248" s="1168" t="s">
        <v>256</v>
      </c>
      <c r="D248" s="1133">
        <v>1650000</v>
      </c>
      <c r="E248" s="1159">
        <f>SUM(E249:E250)</f>
        <v>727841.06</v>
      </c>
      <c r="F248" s="1139">
        <f>E248/D248</f>
        <v>0.441115793939394</v>
      </c>
      <c r="G248" s="1340"/>
      <c r="H248" s="1133">
        <f>D248+G248</f>
        <v>1650000</v>
      </c>
      <c r="I248" s="1341"/>
      <c r="J248" s="1342">
        <v>200000</v>
      </c>
      <c r="K248" s="1342"/>
      <c r="L248" s="1342"/>
      <c r="M248" s="1342"/>
      <c r="N248" s="1343"/>
    </row>
    <row r="249" spans="1:14" s="38" customFormat="1" ht="12" hidden="1">
      <c r="A249" s="28"/>
      <c r="B249" s="67">
        <v>4251</v>
      </c>
      <c r="C249" s="199" t="s">
        <v>257</v>
      </c>
      <c r="D249" s="204"/>
      <c r="E249" s="203">
        <v>84494</v>
      </c>
      <c r="F249" s="518"/>
      <c r="G249" s="614"/>
      <c r="H249" s="204"/>
      <c r="I249" s="751"/>
      <c r="J249" s="575"/>
      <c r="K249" s="581"/>
      <c r="L249" s="607"/>
      <c r="M249" s="601"/>
      <c r="N249" s="590"/>
    </row>
    <row r="250" spans="1:14" s="38" customFormat="1" ht="12" hidden="1">
      <c r="A250" s="28"/>
      <c r="B250" s="67">
        <v>4252</v>
      </c>
      <c r="C250" s="199" t="s">
        <v>258</v>
      </c>
      <c r="D250" s="204"/>
      <c r="E250" s="203">
        <f>E251+E252</f>
        <v>643347.06</v>
      </c>
      <c r="F250" s="518"/>
      <c r="G250" s="614"/>
      <c r="H250" s="204"/>
      <c r="I250" s="751"/>
      <c r="J250" s="575"/>
      <c r="K250" s="581"/>
      <c r="L250" s="607"/>
      <c r="M250" s="601"/>
      <c r="N250" s="590"/>
    </row>
    <row r="251" spans="1:14" s="38" customFormat="1" ht="11.25" hidden="1">
      <c r="A251" s="45"/>
      <c r="B251" s="46">
        <v>42521</v>
      </c>
      <c r="C251" s="205" t="s">
        <v>259</v>
      </c>
      <c r="D251" s="209"/>
      <c r="E251" s="207">
        <v>486281.88</v>
      </c>
      <c r="F251" s="518"/>
      <c r="G251" s="614"/>
      <c r="H251" s="209"/>
      <c r="I251" s="751"/>
      <c r="J251" s="575"/>
      <c r="K251" s="581"/>
      <c r="L251" s="607"/>
      <c r="M251" s="601"/>
      <c r="N251" s="590"/>
    </row>
    <row r="252" spans="1:14" s="38" customFormat="1" ht="11.25" hidden="1">
      <c r="A252" s="45"/>
      <c r="B252" s="46">
        <v>42522</v>
      </c>
      <c r="C252" s="205" t="s">
        <v>260</v>
      </c>
      <c r="D252" s="209"/>
      <c r="E252" s="207">
        <v>157065.18</v>
      </c>
      <c r="F252" s="518"/>
      <c r="G252" s="614"/>
      <c r="H252" s="209"/>
      <c r="I252" s="751"/>
      <c r="J252" s="575"/>
      <c r="K252" s="581"/>
      <c r="L252" s="607"/>
      <c r="M252" s="601"/>
      <c r="N252" s="590"/>
    </row>
    <row r="253" spans="1:14" s="38" customFormat="1" ht="12">
      <c r="A253" s="59" t="s">
        <v>240</v>
      </c>
      <c r="B253" s="60">
        <v>426</v>
      </c>
      <c r="C253" s="201" t="s">
        <v>165</v>
      </c>
      <c r="D253" s="1133">
        <v>1750000</v>
      </c>
      <c r="E253" s="244">
        <f>E254+E255+E256+E257+E258+E261</f>
        <v>1048891.79</v>
      </c>
      <c r="F253" s="518">
        <f>E253/D253</f>
        <v>0.5993667371428572</v>
      </c>
      <c r="G253" s="614"/>
      <c r="H253" s="198">
        <f>D253+G253</f>
        <v>1750000</v>
      </c>
      <c r="I253" s="751"/>
      <c r="J253" s="575">
        <v>200000</v>
      </c>
      <c r="K253" s="581"/>
      <c r="L253" s="607"/>
      <c r="M253" s="601"/>
      <c r="N253" s="590"/>
    </row>
    <row r="254" spans="1:14" s="38" customFormat="1" ht="12" hidden="1">
      <c r="A254" s="28"/>
      <c r="B254" s="67">
        <v>4261</v>
      </c>
      <c r="C254" s="199" t="s">
        <v>166</v>
      </c>
      <c r="D254" s="204"/>
      <c r="E254" s="203">
        <v>528574.8</v>
      </c>
      <c r="F254" s="519"/>
      <c r="G254" s="614"/>
      <c r="H254" s="204"/>
      <c r="I254" s="751"/>
      <c r="J254" s="575"/>
      <c r="K254" s="581"/>
      <c r="L254" s="607"/>
      <c r="M254" s="601"/>
      <c r="N254" s="590"/>
    </row>
    <row r="255" spans="1:14" s="38" customFormat="1" ht="12" hidden="1">
      <c r="A255" s="28"/>
      <c r="B255" s="67">
        <v>4263</v>
      </c>
      <c r="C255" s="199" t="s">
        <v>167</v>
      </c>
      <c r="D255" s="204"/>
      <c r="E255" s="203">
        <v>138784.44</v>
      </c>
      <c r="F255" s="519"/>
      <c r="G255" s="614"/>
      <c r="H255" s="204"/>
      <c r="I255" s="751"/>
      <c r="J255" s="575"/>
      <c r="K255" s="581"/>
      <c r="L255" s="607"/>
      <c r="M255" s="601"/>
      <c r="N255" s="590"/>
    </row>
    <row r="256" spans="1:14" s="38" customFormat="1" ht="12" hidden="1">
      <c r="A256" s="28"/>
      <c r="B256" s="67">
        <v>4264</v>
      </c>
      <c r="C256" s="199" t="s">
        <v>168</v>
      </c>
      <c r="D256" s="204"/>
      <c r="E256" s="203">
        <v>182014.55</v>
      </c>
      <c r="F256" s="519"/>
      <c r="G256" s="614"/>
      <c r="H256" s="204"/>
      <c r="I256" s="751"/>
      <c r="J256" s="575"/>
      <c r="K256" s="581"/>
      <c r="L256" s="607"/>
      <c r="M256" s="601"/>
      <c r="N256" s="590"/>
    </row>
    <row r="257" spans="1:14" s="38" customFormat="1" ht="12" hidden="1">
      <c r="A257" s="28"/>
      <c r="B257" s="67">
        <v>4266</v>
      </c>
      <c r="C257" s="199" t="s">
        <v>192</v>
      </c>
      <c r="D257" s="204"/>
      <c r="E257" s="203"/>
      <c r="F257" s="318"/>
      <c r="G257" s="614"/>
      <c r="H257" s="204"/>
      <c r="I257" s="751"/>
      <c r="J257" s="575"/>
      <c r="K257" s="581"/>
      <c r="L257" s="607"/>
      <c r="M257" s="601"/>
      <c r="N257" s="590"/>
    </row>
    <row r="258" spans="1:14" s="38" customFormat="1" ht="12" hidden="1">
      <c r="A258" s="28"/>
      <c r="B258" s="67">
        <v>4268</v>
      </c>
      <c r="C258" s="199" t="s">
        <v>169</v>
      </c>
      <c r="D258" s="204"/>
      <c r="E258" s="203">
        <f>SUM(E259:E260)</f>
        <v>135091</v>
      </c>
      <c r="F258" s="519"/>
      <c r="G258" s="614"/>
      <c r="H258" s="204"/>
      <c r="I258" s="751"/>
      <c r="J258" s="575"/>
      <c r="K258" s="581"/>
      <c r="L258" s="607"/>
      <c r="M258" s="601"/>
      <c r="N258" s="590"/>
    </row>
    <row r="259" spans="1:14" s="38" customFormat="1" ht="11.25" hidden="1">
      <c r="A259" s="45"/>
      <c r="B259" s="46">
        <v>42681</v>
      </c>
      <c r="C259" s="205" t="s">
        <v>262</v>
      </c>
      <c r="D259" s="209"/>
      <c r="E259" s="207">
        <v>44937</v>
      </c>
      <c r="F259" s="519"/>
      <c r="G259" s="614"/>
      <c r="H259" s="209"/>
      <c r="I259" s="751"/>
      <c r="J259" s="575"/>
      <c r="K259" s="581"/>
      <c r="L259" s="607"/>
      <c r="M259" s="601"/>
      <c r="N259" s="590"/>
    </row>
    <row r="260" spans="1:14" s="38" customFormat="1" ht="11.25" hidden="1">
      <c r="A260" s="45"/>
      <c r="B260" s="46">
        <v>42682</v>
      </c>
      <c r="C260" s="205" t="s">
        <v>263</v>
      </c>
      <c r="D260" s="209"/>
      <c r="E260" s="207">
        <v>90154</v>
      </c>
      <c r="F260" s="519"/>
      <c r="G260" s="614"/>
      <c r="H260" s="209"/>
      <c r="I260" s="751"/>
      <c r="J260" s="575"/>
      <c r="K260" s="581"/>
      <c r="L260" s="607"/>
      <c r="M260" s="601"/>
      <c r="N260" s="590"/>
    </row>
    <row r="261" spans="1:14" s="38" customFormat="1" ht="12" hidden="1">
      <c r="A261" s="28"/>
      <c r="B261" s="67">
        <v>4269</v>
      </c>
      <c r="C261" s="199" t="s">
        <v>170</v>
      </c>
      <c r="D261" s="204"/>
      <c r="E261" s="203">
        <v>64427</v>
      </c>
      <c r="F261" s="519"/>
      <c r="G261" s="614"/>
      <c r="H261" s="204"/>
      <c r="I261" s="751"/>
      <c r="J261" s="575"/>
      <c r="K261" s="581"/>
      <c r="L261" s="607"/>
      <c r="M261" s="601"/>
      <c r="N261" s="590"/>
    </row>
    <row r="262" spans="1:14" s="38" customFormat="1" ht="12">
      <c r="A262" s="59" t="s">
        <v>243</v>
      </c>
      <c r="B262" s="60">
        <v>482</v>
      </c>
      <c r="C262" s="201" t="s">
        <v>175</v>
      </c>
      <c r="D262" s="198">
        <v>120000</v>
      </c>
      <c r="E262" s="202">
        <f>SUM(E263:E265)</f>
        <v>108288</v>
      </c>
      <c r="F262" s="518">
        <f>E262/D262</f>
        <v>0.9024</v>
      </c>
      <c r="G262" s="614"/>
      <c r="H262" s="198">
        <f>D262+G262</f>
        <v>120000</v>
      </c>
      <c r="I262" s="751"/>
      <c r="J262" s="575"/>
      <c r="K262" s="581"/>
      <c r="L262" s="607"/>
      <c r="M262" s="601"/>
      <c r="N262" s="590"/>
    </row>
    <row r="263" spans="1:14" s="38" customFormat="1" ht="12" hidden="1">
      <c r="A263" s="28"/>
      <c r="B263" s="67">
        <v>4821</v>
      </c>
      <c r="C263" s="199" t="s">
        <v>265</v>
      </c>
      <c r="D263" s="204"/>
      <c r="E263" s="203">
        <v>96914</v>
      </c>
      <c r="F263" s="519"/>
      <c r="G263" s="614"/>
      <c r="H263" s="204"/>
      <c r="I263" s="751"/>
      <c r="J263" s="575"/>
      <c r="K263" s="581"/>
      <c r="L263" s="607"/>
      <c r="M263" s="601"/>
      <c r="N263" s="590"/>
    </row>
    <row r="264" spans="1:14" s="38" customFormat="1" ht="12" hidden="1">
      <c r="A264" s="28"/>
      <c r="B264" s="67">
        <v>4822</v>
      </c>
      <c r="C264" s="199" t="s">
        <v>176</v>
      </c>
      <c r="D264" s="204"/>
      <c r="E264" s="203">
        <v>11374</v>
      </c>
      <c r="F264" s="519"/>
      <c r="G264" s="614"/>
      <c r="H264" s="204"/>
      <c r="I264" s="751"/>
      <c r="J264" s="575"/>
      <c r="K264" s="581"/>
      <c r="L264" s="607"/>
      <c r="M264" s="601"/>
      <c r="N264" s="590"/>
    </row>
    <row r="265" spans="1:14" s="38" customFormat="1" ht="12" hidden="1">
      <c r="A265" s="28"/>
      <c r="B265" s="67">
        <v>4823</v>
      </c>
      <c r="C265" s="199" t="s">
        <v>177</v>
      </c>
      <c r="D265" s="204"/>
      <c r="E265" s="203">
        <v>0</v>
      </c>
      <c r="F265" s="519"/>
      <c r="G265" s="614"/>
      <c r="H265" s="204"/>
      <c r="I265" s="751"/>
      <c r="J265" s="575"/>
      <c r="K265" s="581"/>
      <c r="L265" s="607"/>
      <c r="M265" s="601"/>
      <c r="N265" s="590"/>
    </row>
    <row r="266" spans="1:14" s="38" customFormat="1" ht="12">
      <c r="A266" s="59" t="s">
        <v>249</v>
      </c>
      <c r="B266" s="60">
        <v>483</v>
      </c>
      <c r="C266" s="201" t="s">
        <v>267</v>
      </c>
      <c r="D266" s="198">
        <v>0</v>
      </c>
      <c r="E266" s="202">
        <f>E267</f>
        <v>0</v>
      </c>
      <c r="F266" s="518" t="e">
        <f>E266/D266</f>
        <v>#DIV/0!</v>
      </c>
      <c r="G266" s="614"/>
      <c r="H266" s="198">
        <f>D266+G266</f>
        <v>0</v>
      </c>
      <c r="I266" s="751"/>
      <c r="J266" s="575"/>
      <c r="K266" s="581"/>
      <c r="L266" s="607"/>
      <c r="M266" s="601"/>
      <c r="N266" s="590"/>
    </row>
    <row r="267" spans="1:14" s="44" customFormat="1" ht="12" hidden="1">
      <c r="A267" s="89"/>
      <c r="B267" s="67">
        <v>4831</v>
      </c>
      <c r="C267" s="199" t="s">
        <v>267</v>
      </c>
      <c r="D267" s="198"/>
      <c r="E267" s="203">
        <v>0</v>
      </c>
      <c r="F267" s="518"/>
      <c r="G267" s="614"/>
      <c r="H267" s="198"/>
      <c r="I267" s="728"/>
      <c r="J267" s="729"/>
      <c r="K267" s="568"/>
      <c r="L267" s="730"/>
      <c r="M267" s="731"/>
      <c r="N267" s="589"/>
    </row>
    <row r="268" spans="1:14" s="38" customFormat="1" ht="12" hidden="1">
      <c r="A268" s="59" t="s">
        <v>268</v>
      </c>
      <c r="B268" s="60">
        <v>511</v>
      </c>
      <c r="C268" s="201" t="s">
        <v>269</v>
      </c>
      <c r="D268" s="198">
        <v>0</v>
      </c>
      <c r="E268" s="202">
        <f>SUM(E269:E270)</f>
        <v>0</v>
      </c>
      <c r="F268" s="518" t="e">
        <f>E268/D268</f>
        <v>#DIV/0!</v>
      </c>
      <c r="G268" s="614"/>
      <c r="H268" s="198">
        <v>0</v>
      </c>
      <c r="I268" s="751"/>
      <c r="J268" s="575"/>
      <c r="K268" s="581"/>
      <c r="L268" s="607"/>
      <c r="M268" s="601"/>
      <c r="N268" s="590"/>
    </row>
    <row r="269" spans="1:14" s="44" customFormat="1" ht="12" hidden="1">
      <c r="A269" s="28"/>
      <c r="B269" s="67">
        <v>5111</v>
      </c>
      <c r="C269" s="257" t="s">
        <v>270</v>
      </c>
      <c r="D269" s="200"/>
      <c r="E269" s="200">
        <v>0</v>
      </c>
      <c r="F269" s="530"/>
      <c r="G269" s="614"/>
      <c r="H269" s="200"/>
      <c r="I269" s="728"/>
      <c r="J269" s="729"/>
      <c r="K269" s="568"/>
      <c r="L269" s="730"/>
      <c r="M269" s="731"/>
      <c r="N269" s="589"/>
    </row>
    <row r="270" spans="1:14" s="44" customFormat="1" ht="12" hidden="1">
      <c r="A270" s="28"/>
      <c r="B270" s="67">
        <v>5114</v>
      </c>
      <c r="C270" s="257" t="s">
        <v>271</v>
      </c>
      <c r="D270" s="200"/>
      <c r="E270" s="200">
        <v>0</v>
      </c>
      <c r="F270" s="530"/>
      <c r="G270" s="614"/>
      <c r="H270" s="200"/>
      <c r="I270" s="728"/>
      <c r="J270" s="729"/>
      <c r="K270" s="568"/>
      <c r="L270" s="730"/>
      <c r="M270" s="731"/>
      <c r="N270" s="589"/>
    </row>
    <row r="271" spans="1:14" s="38" customFormat="1" ht="12">
      <c r="A271" s="59" t="s">
        <v>251</v>
      </c>
      <c r="B271" s="60">
        <v>512</v>
      </c>
      <c r="C271" s="1168" t="s">
        <v>273</v>
      </c>
      <c r="D271" s="1133">
        <v>110820</v>
      </c>
      <c r="E271" s="198">
        <f>E272+E274</f>
        <v>71795</v>
      </c>
      <c r="F271" s="518">
        <f>E271/D271</f>
        <v>0.6478523732178307</v>
      </c>
      <c r="G271" s="614"/>
      <c r="H271" s="198">
        <f>D271+G271</f>
        <v>110820</v>
      </c>
      <c r="I271" s="751"/>
      <c r="J271" s="575"/>
      <c r="K271" s="581"/>
      <c r="L271" s="607"/>
      <c r="M271" s="601"/>
      <c r="N271" s="590"/>
    </row>
    <row r="272" spans="1:14" s="44" customFormat="1" ht="12" hidden="1">
      <c r="A272" s="28"/>
      <c r="B272" s="67">
        <v>5121</v>
      </c>
      <c r="C272" s="199" t="s">
        <v>274</v>
      </c>
      <c r="D272" s="200"/>
      <c r="E272" s="200">
        <f>E273</f>
        <v>0</v>
      </c>
      <c r="F272" s="519"/>
      <c r="G272" s="614"/>
      <c r="H272" s="200"/>
      <c r="I272" s="728"/>
      <c r="J272" s="729"/>
      <c r="K272" s="568"/>
      <c r="L272" s="730"/>
      <c r="M272" s="731"/>
      <c r="N272" s="589"/>
    </row>
    <row r="273" spans="1:14" s="44" customFormat="1" ht="11.25" hidden="1">
      <c r="A273" s="45"/>
      <c r="B273" s="46">
        <v>512111</v>
      </c>
      <c r="C273" s="205" t="s">
        <v>275</v>
      </c>
      <c r="D273" s="235"/>
      <c r="E273" s="207">
        <v>0</v>
      </c>
      <c r="F273" s="519"/>
      <c r="G273" s="614"/>
      <c r="H273" s="235"/>
      <c r="I273" s="728"/>
      <c r="J273" s="729"/>
      <c r="K273" s="568"/>
      <c r="L273" s="730"/>
      <c r="M273" s="731"/>
      <c r="N273" s="589"/>
    </row>
    <row r="274" spans="1:14" s="44" customFormat="1" ht="12" hidden="1">
      <c r="A274" s="28"/>
      <c r="B274" s="67">
        <v>5122</v>
      </c>
      <c r="C274" s="199" t="s">
        <v>276</v>
      </c>
      <c r="D274" s="200"/>
      <c r="E274" s="203">
        <v>71795</v>
      </c>
      <c r="F274" s="519"/>
      <c r="G274" s="614"/>
      <c r="H274" s="200"/>
      <c r="I274" s="728"/>
      <c r="J274" s="729"/>
      <c r="K274" s="568"/>
      <c r="L274" s="730"/>
      <c r="M274" s="731"/>
      <c r="N274" s="589"/>
    </row>
    <row r="275" spans="1:14" s="38" customFormat="1" ht="12" hidden="1">
      <c r="A275" s="59" t="s">
        <v>277</v>
      </c>
      <c r="B275" s="60">
        <v>513</v>
      </c>
      <c r="C275" s="201" t="s">
        <v>278</v>
      </c>
      <c r="D275" s="198">
        <v>0</v>
      </c>
      <c r="E275" s="202">
        <f>E276</f>
        <v>0</v>
      </c>
      <c r="F275" s="518" t="e">
        <f>E275/D275</f>
        <v>#DIV/0!</v>
      </c>
      <c r="G275" s="614"/>
      <c r="H275" s="198">
        <v>0</v>
      </c>
      <c r="I275" s="751"/>
      <c r="J275" s="575"/>
      <c r="K275" s="581"/>
      <c r="L275" s="607"/>
      <c r="M275" s="601"/>
      <c r="N275" s="590"/>
    </row>
    <row r="276" spans="1:14" s="44" customFormat="1" ht="12" hidden="1">
      <c r="A276" s="28"/>
      <c r="B276" s="67">
        <v>513</v>
      </c>
      <c r="C276" s="199" t="s">
        <v>278</v>
      </c>
      <c r="D276" s="200"/>
      <c r="E276" s="203">
        <v>0</v>
      </c>
      <c r="F276" s="519"/>
      <c r="G276" s="614"/>
      <c r="H276" s="200"/>
      <c r="I276" s="728"/>
      <c r="J276" s="729"/>
      <c r="K276" s="568"/>
      <c r="L276" s="730"/>
      <c r="M276" s="731"/>
      <c r="N276" s="589"/>
    </row>
    <row r="277" spans="1:14" s="44" customFormat="1" ht="13.5">
      <c r="A277" s="258"/>
      <c r="B277" s="252"/>
      <c r="C277" s="862" t="s">
        <v>279</v>
      </c>
      <c r="D277" s="200">
        <f>D271+D268+D266+D262+D253+D248+D243+D234+D229+D221+D217+D215+D211+D209+D205+D203</f>
        <v>42709320</v>
      </c>
      <c r="E277" s="200">
        <f>E203+E205+E209+E211+E215+E217+E221+E229+E243+E248+E234+E253+E262+E266+E268+E271+E275</f>
        <v>22550543.29</v>
      </c>
      <c r="F277" s="531">
        <f>E277/D277</f>
        <v>0.5280005228367016</v>
      </c>
      <c r="G277" s="614"/>
      <c r="H277" s="200">
        <f>D277+G277</f>
        <v>42709320</v>
      </c>
      <c r="I277" s="728">
        <f>I211</f>
        <v>50000</v>
      </c>
      <c r="J277" s="729">
        <f>J253+J248+J234+J205+J203</f>
        <v>1843000</v>
      </c>
      <c r="K277" s="568"/>
      <c r="L277" s="730"/>
      <c r="M277" s="731"/>
      <c r="N277" s="589"/>
    </row>
    <row r="278" spans="1:14" s="38" customFormat="1" ht="13.5" hidden="1">
      <c r="A278" s="222"/>
      <c r="B278" s="223"/>
      <c r="C278" s="857" t="s">
        <v>280</v>
      </c>
      <c r="D278" s="224"/>
      <c r="E278" s="225"/>
      <c r="F278" s="522"/>
      <c r="G278" s="614"/>
      <c r="H278" s="639"/>
      <c r="I278" s="751"/>
      <c r="J278" s="575"/>
      <c r="K278" s="581"/>
      <c r="L278" s="607"/>
      <c r="M278" s="601"/>
      <c r="N278" s="590"/>
    </row>
    <row r="279" spans="1:14" s="38" customFormat="1" ht="12" hidden="1">
      <c r="A279" s="226"/>
      <c r="B279" s="227"/>
      <c r="C279" s="61" t="s">
        <v>360</v>
      </c>
      <c r="D279" s="221">
        <f>D277</f>
        <v>42709320</v>
      </c>
      <c r="E279" s="203"/>
      <c r="F279" s="519"/>
      <c r="G279" s="1182"/>
      <c r="H279" s="1183"/>
      <c r="I279" s="751"/>
      <c r="J279" s="575"/>
      <c r="K279" s="581"/>
      <c r="L279" s="607"/>
      <c r="M279" s="601"/>
      <c r="N279" s="590"/>
    </row>
    <row r="280" spans="1:14" s="38" customFormat="1" ht="12.75" customHeight="1" hidden="1">
      <c r="A280" s="226"/>
      <c r="B280" s="227"/>
      <c r="C280" s="114" t="s">
        <v>598</v>
      </c>
      <c r="D280" s="221"/>
      <c r="E280" s="203"/>
      <c r="F280" s="519"/>
      <c r="G280" s="1184"/>
      <c r="H280" s="1185"/>
      <c r="I280" s="751"/>
      <c r="J280" s="575"/>
      <c r="K280" s="581"/>
      <c r="L280" s="607"/>
      <c r="M280" s="601"/>
      <c r="N280" s="590"/>
    </row>
    <row r="281" spans="1:14" s="38" customFormat="1" ht="12.75" customHeight="1" hidden="1">
      <c r="A281" s="226"/>
      <c r="B281" s="227"/>
      <c r="C281" s="114" t="s">
        <v>599</v>
      </c>
      <c r="D281" s="221"/>
      <c r="E281" s="203"/>
      <c r="F281" s="519"/>
      <c r="G281" s="1184"/>
      <c r="H281" s="1185"/>
      <c r="I281" s="751"/>
      <c r="J281" s="575"/>
      <c r="K281" s="581"/>
      <c r="L281" s="607"/>
      <c r="M281" s="601"/>
      <c r="N281" s="590"/>
    </row>
    <row r="282" spans="1:14" s="38" customFormat="1" ht="12.75" customHeight="1" hidden="1">
      <c r="A282" s="226"/>
      <c r="B282" s="227"/>
      <c r="C282" s="114" t="s">
        <v>600</v>
      </c>
      <c r="D282" s="221"/>
      <c r="E282" s="203"/>
      <c r="F282" s="519"/>
      <c r="G282" s="1184"/>
      <c r="H282" s="1185"/>
      <c r="I282" s="751"/>
      <c r="J282" s="575"/>
      <c r="K282" s="581"/>
      <c r="L282" s="607"/>
      <c r="M282" s="601"/>
      <c r="N282" s="590"/>
    </row>
    <row r="283" spans="1:14" s="38" customFormat="1" ht="12.75" customHeight="1" hidden="1">
      <c r="A283" s="226"/>
      <c r="B283" s="227"/>
      <c r="C283" s="114" t="s">
        <v>601</v>
      </c>
      <c r="D283" s="221"/>
      <c r="E283" s="203"/>
      <c r="F283" s="519"/>
      <c r="G283" s="1184"/>
      <c r="H283" s="1185"/>
      <c r="I283" s="751"/>
      <c r="J283" s="575"/>
      <c r="K283" s="581"/>
      <c r="L283" s="607"/>
      <c r="M283" s="601"/>
      <c r="N283" s="590"/>
    </row>
    <row r="284" spans="1:14" s="38" customFormat="1" ht="12.75" customHeight="1" hidden="1">
      <c r="A284" s="226"/>
      <c r="B284" s="227"/>
      <c r="C284" s="114" t="s">
        <v>602</v>
      </c>
      <c r="D284" s="221"/>
      <c r="E284" s="203"/>
      <c r="F284" s="519"/>
      <c r="G284" s="1184"/>
      <c r="H284" s="1185"/>
      <c r="I284" s="751"/>
      <c r="J284" s="575"/>
      <c r="K284" s="581"/>
      <c r="L284" s="607"/>
      <c r="M284" s="601"/>
      <c r="N284" s="590"/>
    </row>
    <row r="285" spans="1:14" s="38" customFormat="1" ht="13.5" hidden="1">
      <c r="A285" s="226"/>
      <c r="B285" s="229"/>
      <c r="C285" s="872" t="s">
        <v>281</v>
      </c>
      <c r="D285" s="221">
        <f>D279</f>
        <v>42709320</v>
      </c>
      <c r="E285" s="203"/>
      <c r="F285" s="519"/>
      <c r="G285" s="1186"/>
      <c r="H285" s="1187"/>
      <c r="I285" s="751"/>
      <c r="J285" s="575"/>
      <c r="K285" s="581"/>
      <c r="L285" s="607"/>
      <c r="M285" s="601"/>
      <c r="N285" s="590"/>
    </row>
    <row r="286" spans="1:14" s="38" customFormat="1" ht="13.5">
      <c r="A286" s="963"/>
      <c r="B286" s="250"/>
      <c r="C286" s="871" t="s">
        <v>219</v>
      </c>
      <c r="D286" s="196"/>
      <c r="E286" s="197"/>
      <c r="F286" s="532"/>
      <c r="G286" s="614"/>
      <c r="H286" s="639"/>
      <c r="I286" s="751"/>
      <c r="J286" s="575"/>
      <c r="K286" s="581"/>
      <c r="L286" s="607"/>
      <c r="M286" s="601"/>
      <c r="N286" s="590"/>
    </row>
    <row r="287" spans="1:14" s="1117" customFormat="1" ht="12">
      <c r="A287" s="1311" t="s">
        <v>252</v>
      </c>
      <c r="B287" s="1114">
        <v>423</v>
      </c>
      <c r="C287" s="1168" t="s">
        <v>146</v>
      </c>
      <c r="D287" s="1133">
        <v>1900000</v>
      </c>
      <c r="E287" s="1156">
        <f>E288+E290</f>
        <v>937862.54</v>
      </c>
      <c r="F287" s="1139">
        <f>E287/D287</f>
        <v>0.49361186315789474</v>
      </c>
      <c r="G287" s="1340"/>
      <c r="H287" s="1133">
        <f>D287+G287</f>
        <v>1900000</v>
      </c>
      <c r="I287" s="1341"/>
      <c r="J287" s="1342"/>
      <c r="K287" s="1342"/>
      <c r="L287" s="1342"/>
      <c r="M287" s="1342"/>
      <c r="N287" s="1343"/>
    </row>
    <row r="288" spans="1:14" s="38" customFormat="1" ht="12" hidden="1">
      <c r="A288" s="28"/>
      <c r="B288" s="67">
        <v>4235</v>
      </c>
      <c r="C288" s="199" t="s">
        <v>151</v>
      </c>
      <c r="D288" s="204"/>
      <c r="E288" s="203">
        <f>E289</f>
        <v>937862.54</v>
      </c>
      <c r="F288" s="518"/>
      <c r="G288" s="614"/>
      <c r="H288" s="204"/>
      <c r="I288" s="751"/>
      <c r="J288" s="575"/>
      <c r="K288" s="581"/>
      <c r="L288" s="607"/>
      <c r="M288" s="601"/>
      <c r="N288" s="590"/>
    </row>
    <row r="289" spans="1:14" s="44" customFormat="1" ht="11.25" hidden="1">
      <c r="A289" s="45"/>
      <c r="B289" s="46">
        <v>423591</v>
      </c>
      <c r="C289" s="205" t="s">
        <v>603</v>
      </c>
      <c r="D289" s="235"/>
      <c r="E289" s="207">
        <v>937862.54</v>
      </c>
      <c r="F289" s="518"/>
      <c r="G289" s="614"/>
      <c r="H289" s="235"/>
      <c r="I289" s="728"/>
      <c r="J289" s="729"/>
      <c r="K289" s="568"/>
      <c r="L289" s="730"/>
      <c r="M289" s="731"/>
      <c r="N289" s="589"/>
    </row>
    <row r="290" spans="1:14" s="38" customFormat="1" ht="12" hidden="1">
      <c r="A290" s="28"/>
      <c r="B290" s="67">
        <v>4239</v>
      </c>
      <c r="C290" s="199" t="s">
        <v>156</v>
      </c>
      <c r="D290" s="204"/>
      <c r="E290" s="203">
        <v>0</v>
      </c>
      <c r="F290" s="518"/>
      <c r="G290" s="614"/>
      <c r="H290" s="204"/>
      <c r="I290" s="751"/>
      <c r="J290" s="575"/>
      <c r="K290" s="581"/>
      <c r="L290" s="607"/>
      <c r="M290" s="601"/>
      <c r="N290" s="590"/>
    </row>
    <row r="291" spans="1:14" s="92" customFormat="1" ht="12">
      <c r="A291" s="93" t="s">
        <v>255</v>
      </c>
      <c r="B291" s="90">
        <v>424</v>
      </c>
      <c r="C291" s="259" t="s">
        <v>158</v>
      </c>
      <c r="D291" s="198">
        <f>D292+D295</f>
        <v>1345000</v>
      </c>
      <c r="E291" s="202">
        <f>E292+E295</f>
        <v>894221.89</v>
      </c>
      <c r="F291" s="517">
        <f>E291/D291</f>
        <v>0.6648489888475837</v>
      </c>
      <c r="G291" s="617"/>
      <c r="H291" s="198">
        <f>D291+G291</f>
        <v>1345000</v>
      </c>
      <c r="I291" s="751">
        <v>499692.25</v>
      </c>
      <c r="J291" s="575"/>
      <c r="K291" s="582"/>
      <c r="L291" s="607"/>
      <c r="M291" s="601"/>
      <c r="N291" s="593"/>
    </row>
    <row r="292" spans="1:14" s="66" customFormat="1" ht="12">
      <c r="A292" s="89"/>
      <c r="B292" s="76">
        <v>4246</v>
      </c>
      <c r="C292" s="211" t="s">
        <v>285</v>
      </c>
      <c r="D292" s="200">
        <f>D293+D294</f>
        <v>870000</v>
      </c>
      <c r="E292" s="203">
        <f>E293+E294</f>
        <v>537471.89</v>
      </c>
      <c r="F292" s="518"/>
      <c r="G292" s="617"/>
      <c r="H292" s="200">
        <f>D292+G292</f>
        <v>870000</v>
      </c>
      <c r="I292" s="728"/>
      <c r="J292" s="729"/>
      <c r="K292" s="571"/>
      <c r="L292" s="730"/>
      <c r="M292" s="731"/>
      <c r="N292" s="594"/>
    </row>
    <row r="293" spans="1:14" s="1117" customFormat="1" ht="11.25">
      <c r="A293" s="1127"/>
      <c r="B293" s="1128">
        <v>424611</v>
      </c>
      <c r="C293" s="1354" t="s">
        <v>286</v>
      </c>
      <c r="D293" s="1137">
        <v>850000</v>
      </c>
      <c r="E293" s="1130">
        <v>537471.89</v>
      </c>
      <c r="F293" s="1157"/>
      <c r="G293" s="1340"/>
      <c r="H293" s="1137">
        <v>335000</v>
      </c>
      <c r="I293" s="1341"/>
      <c r="J293" s="1342"/>
      <c r="K293" s="1342"/>
      <c r="L293" s="1342"/>
      <c r="M293" s="1342"/>
      <c r="N293" s="1343"/>
    </row>
    <row r="294" spans="1:14" s="38" customFormat="1" ht="11.25">
      <c r="A294" s="51"/>
      <c r="B294" s="46">
        <v>424631</v>
      </c>
      <c r="C294" s="205" t="s">
        <v>287</v>
      </c>
      <c r="D294" s="235">
        <v>20000</v>
      </c>
      <c r="E294" s="55">
        <v>0</v>
      </c>
      <c r="F294" s="533"/>
      <c r="G294" s="614"/>
      <c r="H294" s="235">
        <v>20000</v>
      </c>
      <c r="I294" s="751"/>
      <c r="J294" s="575"/>
      <c r="K294" s="581"/>
      <c r="L294" s="607"/>
      <c r="M294" s="601"/>
      <c r="N294" s="590"/>
    </row>
    <row r="295" spans="1:14" s="38" customFormat="1" ht="12">
      <c r="A295" s="51"/>
      <c r="B295" s="67">
        <v>4249</v>
      </c>
      <c r="C295" s="199" t="s">
        <v>163</v>
      </c>
      <c r="D295" s="200">
        <f>D296+D297+D298+D299</f>
        <v>475000</v>
      </c>
      <c r="E295" s="74">
        <f>E296+E297+E298+E299</f>
        <v>356750</v>
      </c>
      <c r="F295" s="533"/>
      <c r="G295" s="581"/>
      <c r="H295" s="324">
        <f>D295+G295</f>
        <v>475000</v>
      </c>
      <c r="I295" s="751"/>
      <c r="J295" s="575"/>
      <c r="K295" s="581"/>
      <c r="L295" s="607"/>
      <c r="M295" s="601"/>
      <c r="N295" s="590"/>
    </row>
    <row r="296" spans="1:14" s="44" customFormat="1" ht="11.25">
      <c r="A296" s="260"/>
      <c r="B296" s="46"/>
      <c r="C296" s="57" t="s">
        <v>288</v>
      </c>
      <c r="D296" s="235">
        <v>130000</v>
      </c>
      <c r="E296" s="55">
        <v>86750</v>
      </c>
      <c r="F296" s="521">
        <f>E296/D296</f>
        <v>0.6673076923076923</v>
      </c>
      <c r="G296" s="614"/>
      <c r="H296" s="235">
        <f>D296+G296</f>
        <v>130000</v>
      </c>
      <c r="I296" s="728"/>
      <c r="J296" s="729"/>
      <c r="K296" s="568"/>
      <c r="L296" s="730"/>
      <c r="M296" s="731"/>
      <c r="N296" s="589"/>
    </row>
    <row r="297" spans="1:14" s="44" customFormat="1" ht="11.25">
      <c r="A297" s="260"/>
      <c r="B297" s="46"/>
      <c r="C297" s="57" t="s">
        <v>289</v>
      </c>
      <c r="D297" s="235">
        <v>175000</v>
      </c>
      <c r="E297" s="55">
        <v>160000</v>
      </c>
      <c r="F297" s="521">
        <f>E297/D297</f>
        <v>0.9142857142857143</v>
      </c>
      <c r="G297" s="614"/>
      <c r="H297" s="235">
        <f>D297+G297</f>
        <v>175000</v>
      </c>
      <c r="I297" s="728"/>
      <c r="J297" s="729"/>
      <c r="K297" s="568"/>
      <c r="L297" s="730"/>
      <c r="M297" s="731"/>
      <c r="N297" s="589"/>
    </row>
    <row r="298" spans="1:14" s="66" customFormat="1" ht="11.25">
      <c r="A298" s="260"/>
      <c r="B298" s="52"/>
      <c r="C298" s="53" t="s">
        <v>866</v>
      </c>
      <c r="D298" s="1137">
        <v>120000</v>
      </c>
      <c r="E298" s="55">
        <v>60000</v>
      </c>
      <c r="F298" s="521">
        <f>E298/D298</f>
        <v>0.5</v>
      </c>
      <c r="G298" s="617"/>
      <c r="H298" s="235">
        <f>D298+G298</f>
        <v>120000</v>
      </c>
      <c r="I298" s="728"/>
      <c r="J298" s="729"/>
      <c r="K298" s="571"/>
      <c r="L298" s="730"/>
      <c r="M298" s="731"/>
      <c r="N298" s="594"/>
    </row>
    <row r="299" spans="1:14" s="38" customFormat="1" ht="12">
      <c r="A299" s="59"/>
      <c r="B299" s="60"/>
      <c r="C299" s="68" t="s">
        <v>572</v>
      </c>
      <c r="D299" s="235">
        <v>50000</v>
      </c>
      <c r="E299" s="55">
        <v>50000</v>
      </c>
      <c r="F299" s="517">
        <f>E299/D299</f>
        <v>1</v>
      </c>
      <c r="G299" s="614"/>
      <c r="H299" s="198">
        <f>D299+G299</f>
        <v>50000</v>
      </c>
      <c r="I299" s="751"/>
      <c r="J299" s="575"/>
      <c r="K299" s="581"/>
      <c r="L299" s="607"/>
      <c r="M299" s="601"/>
      <c r="N299" s="590"/>
    </row>
    <row r="300" spans="1:14" s="92" customFormat="1" ht="12">
      <c r="A300" s="233" t="s">
        <v>261</v>
      </c>
      <c r="B300" s="90">
        <v>481</v>
      </c>
      <c r="C300" s="94" t="s">
        <v>197</v>
      </c>
      <c r="D300" s="198">
        <f>D301</f>
        <v>1200000</v>
      </c>
      <c r="E300" s="198">
        <f>E301</f>
        <v>516667.33</v>
      </c>
      <c r="F300" s="517">
        <f>E300/D300</f>
        <v>0.43055610833333335</v>
      </c>
      <c r="G300" s="617"/>
      <c r="H300" s="198">
        <f aca="true" t="shared" si="1" ref="H300:H306">D300+G300</f>
        <v>1200000</v>
      </c>
      <c r="I300" s="751"/>
      <c r="J300" s="575"/>
      <c r="K300" s="582"/>
      <c r="L300" s="607"/>
      <c r="M300" s="601"/>
      <c r="N300" s="593"/>
    </row>
    <row r="301" spans="1:14" s="44" customFormat="1" ht="12">
      <c r="A301" s="28"/>
      <c r="B301" s="67">
        <v>4819</v>
      </c>
      <c r="C301" s="68" t="s">
        <v>200</v>
      </c>
      <c r="D301" s="200">
        <f>D303+D304</f>
        <v>1200000</v>
      </c>
      <c r="E301" s="74">
        <f>E302</f>
        <v>516667.33</v>
      </c>
      <c r="F301" s="517"/>
      <c r="G301" s="614"/>
      <c r="H301" s="200">
        <f t="shared" si="1"/>
        <v>1200000</v>
      </c>
      <c r="I301" s="728"/>
      <c r="J301" s="729"/>
      <c r="K301" s="568"/>
      <c r="L301" s="730"/>
      <c r="M301" s="731"/>
      <c r="N301" s="589"/>
    </row>
    <row r="302" spans="1:14" s="56" customFormat="1" ht="11.25">
      <c r="A302" s="51"/>
      <c r="B302" s="52">
        <v>481942</v>
      </c>
      <c r="C302" s="53" t="s">
        <v>291</v>
      </c>
      <c r="D302" s="235">
        <f>SUM(D303:D305)</f>
        <v>1200000</v>
      </c>
      <c r="E302" s="235">
        <f>E303+E304+E305</f>
        <v>516667.33</v>
      </c>
      <c r="F302" s="525">
        <f>E302/D302</f>
        <v>0.43055610833333335</v>
      </c>
      <c r="G302" s="793"/>
      <c r="H302" s="739">
        <f t="shared" si="1"/>
        <v>1200000</v>
      </c>
      <c r="I302" s="632"/>
      <c r="J302" s="576"/>
      <c r="K302" s="570"/>
      <c r="L302" s="608"/>
      <c r="M302" s="602"/>
      <c r="N302" s="592"/>
    </row>
    <row r="303" spans="1:14" s="58" customFormat="1" ht="11.25">
      <c r="A303" s="45"/>
      <c r="B303" s="46"/>
      <c r="C303" s="57" t="s">
        <v>292</v>
      </c>
      <c r="D303" s="235">
        <v>300000</v>
      </c>
      <c r="E303" s="55">
        <v>164751</v>
      </c>
      <c r="F303" s="525">
        <f>E303/D303</f>
        <v>0.54917</v>
      </c>
      <c r="G303" s="615"/>
      <c r="H303" s="235">
        <f t="shared" si="1"/>
        <v>300000</v>
      </c>
      <c r="I303" s="632">
        <v>300000</v>
      </c>
      <c r="J303" s="576"/>
      <c r="K303" s="569"/>
      <c r="L303" s="608"/>
      <c r="M303" s="602"/>
      <c r="N303" s="591"/>
    </row>
    <row r="304" spans="1:14" s="58" customFormat="1" ht="11.25">
      <c r="A304" s="45"/>
      <c r="B304" s="46"/>
      <c r="C304" s="57" t="s">
        <v>293</v>
      </c>
      <c r="D304" s="235">
        <v>900000</v>
      </c>
      <c r="E304" s="55">
        <v>351916.33</v>
      </c>
      <c r="F304" s="525">
        <f>E304/D304</f>
        <v>0.39101814444444444</v>
      </c>
      <c r="G304" s="615"/>
      <c r="H304" s="235">
        <f t="shared" si="1"/>
        <v>900000</v>
      </c>
      <c r="I304" s="632"/>
      <c r="J304" s="576"/>
      <c r="K304" s="569"/>
      <c r="L304" s="608"/>
      <c r="M304" s="602"/>
      <c r="N304" s="591"/>
    </row>
    <row r="305" spans="1:14" s="58" customFormat="1" ht="11.25" hidden="1">
      <c r="A305" s="45"/>
      <c r="B305" s="46"/>
      <c r="C305" s="57" t="s">
        <v>294</v>
      </c>
      <c r="D305" s="235"/>
      <c r="E305" s="55"/>
      <c r="F305" s="525" t="e">
        <f>E305/D305</f>
        <v>#DIV/0!</v>
      </c>
      <c r="G305" s="615"/>
      <c r="H305" s="235">
        <f t="shared" si="1"/>
        <v>0</v>
      </c>
      <c r="I305" s="632"/>
      <c r="J305" s="576"/>
      <c r="K305" s="569"/>
      <c r="L305" s="608"/>
      <c r="M305" s="602"/>
      <c r="N305" s="591"/>
    </row>
    <row r="306" spans="1:14" s="38" customFormat="1" ht="12">
      <c r="A306" s="59" t="s">
        <v>678</v>
      </c>
      <c r="B306" s="60">
        <v>482</v>
      </c>
      <c r="C306" s="201" t="s">
        <v>175</v>
      </c>
      <c r="D306" s="198">
        <v>130000</v>
      </c>
      <c r="E306" s="202">
        <f>SUM(E307:E308)</f>
        <v>126480</v>
      </c>
      <c r="F306" s="518">
        <f>E306/D306</f>
        <v>0.9729230769230769</v>
      </c>
      <c r="G306" s="614"/>
      <c r="H306" s="198">
        <f t="shared" si="1"/>
        <v>130000</v>
      </c>
      <c r="I306" s="751"/>
      <c r="J306" s="575"/>
      <c r="K306" s="581"/>
      <c r="L306" s="607"/>
      <c r="M306" s="601"/>
      <c r="N306" s="590"/>
    </row>
    <row r="307" spans="1:14" s="38" customFormat="1" ht="12" hidden="1">
      <c r="A307" s="28"/>
      <c r="B307" s="67">
        <v>4821</v>
      </c>
      <c r="C307" s="199" t="s">
        <v>265</v>
      </c>
      <c r="D307" s="204"/>
      <c r="E307" s="203">
        <v>126480</v>
      </c>
      <c r="F307" s="519"/>
      <c r="G307" s="614"/>
      <c r="H307" s="204"/>
      <c r="I307" s="751"/>
      <c r="J307" s="575"/>
      <c r="K307" s="581"/>
      <c r="L307" s="607"/>
      <c r="M307" s="601"/>
      <c r="N307" s="590"/>
    </row>
    <row r="308" spans="1:14" s="38" customFormat="1" ht="12" hidden="1">
      <c r="A308" s="28"/>
      <c r="B308" s="67">
        <v>4822</v>
      </c>
      <c r="C308" s="199" t="s">
        <v>176</v>
      </c>
      <c r="D308" s="204"/>
      <c r="E308" s="203">
        <v>0</v>
      </c>
      <c r="F308" s="519"/>
      <c r="G308" s="614"/>
      <c r="H308" s="204"/>
      <c r="I308" s="751"/>
      <c r="J308" s="575"/>
      <c r="K308" s="581"/>
      <c r="L308" s="607"/>
      <c r="M308" s="601"/>
      <c r="N308" s="590"/>
    </row>
    <row r="309" spans="1:14" s="1117" customFormat="1" ht="12">
      <c r="A309" s="1352" t="s">
        <v>264</v>
      </c>
      <c r="B309" s="1114">
        <v>483</v>
      </c>
      <c r="C309" s="1168" t="s">
        <v>267</v>
      </c>
      <c r="D309" s="1133">
        <v>2200000</v>
      </c>
      <c r="E309" s="1156">
        <f>E310</f>
        <v>1611111.16</v>
      </c>
      <c r="F309" s="1139">
        <f>E309/D309</f>
        <v>0.7323232545454545</v>
      </c>
      <c r="G309" s="1340"/>
      <c r="H309" s="1133">
        <f>D309+G309</f>
        <v>2200000</v>
      </c>
      <c r="I309" s="1341"/>
      <c r="J309" s="1342"/>
      <c r="K309" s="1342"/>
      <c r="L309" s="1342"/>
      <c r="M309" s="1342"/>
      <c r="N309" s="1343"/>
    </row>
    <row r="310" spans="1:14" s="44" customFormat="1" ht="12" hidden="1">
      <c r="A310" s="858"/>
      <c r="B310" s="67">
        <v>4831</v>
      </c>
      <c r="C310" s="199" t="s">
        <v>267</v>
      </c>
      <c r="D310" s="198"/>
      <c r="E310" s="203">
        <v>1611111.16</v>
      </c>
      <c r="F310" s="518"/>
      <c r="G310" s="614"/>
      <c r="H310" s="198"/>
      <c r="I310" s="728"/>
      <c r="J310" s="729"/>
      <c r="K310" s="568"/>
      <c r="L310" s="730"/>
      <c r="M310" s="731"/>
      <c r="N310" s="589"/>
    </row>
    <row r="311" spans="1:14" s="44" customFormat="1" ht="12">
      <c r="A311" s="876" t="s">
        <v>266</v>
      </c>
      <c r="B311" s="60">
        <v>484</v>
      </c>
      <c r="C311" s="201" t="s">
        <v>298</v>
      </c>
      <c r="D311" s="202">
        <v>1800000</v>
      </c>
      <c r="E311" s="202">
        <f>SUM(E312:E313)</f>
        <v>1212535.8199999998</v>
      </c>
      <c r="F311" s="517">
        <f>E311/D311</f>
        <v>0.673631011111111</v>
      </c>
      <c r="G311" s="614"/>
      <c r="H311" s="202">
        <f>D311+G311</f>
        <v>1800000</v>
      </c>
      <c r="I311" s="728">
        <v>300000</v>
      </c>
      <c r="J311" s="729"/>
      <c r="K311" s="568"/>
      <c r="L311" s="730"/>
      <c r="M311" s="731"/>
      <c r="N311" s="589"/>
    </row>
    <row r="312" spans="1:14" s="44" customFormat="1" ht="12" hidden="1">
      <c r="A312" s="858"/>
      <c r="B312" s="67">
        <v>4841</v>
      </c>
      <c r="C312" s="199" t="s">
        <v>299</v>
      </c>
      <c r="D312" s="200"/>
      <c r="E312" s="203">
        <v>328750</v>
      </c>
      <c r="F312" s="519"/>
      <c r="G312" s="614"/>
      <c r="H312" s="639"/>
      <c r="I312" s="728"/>
      <c r="J312" s="729"/>
      <c r="K312" s="568"/>
      <c r="L312" s="730"/>
      <c r="M312" s="731"/>
      <c r="N312" s="589"/>
    </row>
    <row r="313" spans="1:14" s="44" customFormat="1" ht="12" hidden="1">
      <c r="A313" s="858"/>
      <c r="B313" s="67">
        <v>4842</v>
      </c>
      <c r="C313" s="199" t="s">
        <v>300</v>
      </c>
      <c r="D313" s="200"/>
      <c r="E313" s="203">
        <v>883785.82</v>
      </c>
      <c r="F313" s="519"/>
      <c r="G313" s="614"/>
      <c r="H313" s="639"/>
      <c r="I313" s="728"/>
      <c r="J313" s="729"/>
      <c r="K313" s="568"/>
      <c r="L313" s="730"/>
      <c r="M313" s="731"/>
      <c r="N313" s="589"/>
    </row>
    <row r="314" spans="1:14" s="1351" customFormat="1" ht="12">
      <c r="A314" s="1113" t="s">
        <v>268</v>
      </c>
      <c r="B314" s="1114">
        <v>485</v>
      </c>
      <c r="C314" s="1115" t="s">
        <v>301</v>
      </c>
      <c r="D314" s="1133">
        <v>655000</v>
      </c>
      <c r="E314" s="1138">
        <f>E315</f>
        <v>52000</v>
      </c>
      <c r="F314" s="1152">
        <f>E314/D314</f>
        <v>0.07938931297709924</v>
      </c>
      <c r="G314" s="1340"/>
      <c r="H314" s="1353">
        <f>D314+G314</f>
        <v>655000</v>
      </c>
      <c r="I314" s="1348"/>
      <c r="J314" s="1349"/>
      <c r="K314" s="1349"/>
      <c r="L314" s="1349"/>
      <c r="M314" s="1349"/>
      <c r="N314" s="1350"/>
    </row>
    <row r="315" spans="1:14" s="44" customFormat="1" ht="12" hidden="1">
      <c r="A315" s="28"/>
      <c r="B315" s="67">
        <v>4851</v>
      </c>
      <c r="C315" s="68" t="s">
        <v>301</v>
      </c>
      <c r="D315" s="200"/>
      <c r="E315" s="74">
        <v>52000</v>
      </c>
      <c r="F315" s="533" t="e">
        <f>E315/D315</f>
        <v>#DIV/0!</v>
      </c>
      <c r="G315" s="614"/>
      <c r="H315" s="639"/>
      <c r="I315" s="728"/>
      <c r="J315" s="729"/>
      <c r="K315" s="568"/>
      <c r="L315" s="730"/>
      <c r="M315" s="731"/>
      <c r="N315" s="589"/>
    </row>
    <row r="316" spans="1:14" s="38" customFormat="1" ht="12">
      <c r="A316" s="59" t="s">
        <v>272</v>
      </c>
      <c r="B316" s="60">
        <v>499</v>
      </c>
      <c r="C316" s="61" t="s">
        <v>303</v>
      </c>
      <c r="D316" s="198">
        <f>SUM(D317:D318)</f>
        <v>3043367</v>
      </c>
      <c r="E316" s="198">
        <f>SUM(E317:E318)</f>
        <v>0</v>
      </c>
      <c r="F316" s="518">
        <f>E316/D316</f>
        <v>0</v>
      </c>
      <c r="G316" s="581"/>
      <c r="H316" s="767">
        <f>D316+G316</f>
        <v>3043367</v>
      </c>
      <c r="I316" s="751"/>
      <c r="J316" s="575"/>
      <c r="K316" s="581"/>
      <c r="L316" s="607"/>
      <c r="M316" s="601"/>
      <c r="N316" s="590"/>
    </row>
    <row r="317" spans="1:14" s="44" customFormat="1" ht="12">
      <c r="A317" s="860" t="s">
        <v>424</v>
      </c>
      <c r="B317" s="46">
        <v>499111</v>
      </c>
      <c r="C317" s="68" t="s">
        <v>304</v>
      </c>
      <c r="D317" s="904">
        <v>1893497</v>
      </c>
      <c r="E317" s="262">
        <v>0</v>
      </c>
      <c r="F317" s="519"/>
      <c r="G317" s="614"/>
      <c r="H317" s="261">
        <f>D317+G317</f>
        <v>1893497</v>
      </c>
      <c r="I317" s="728"/>
      <c r="J317" s="729"/>
      <c r="K317" s="568"/>
      <c r="L317" s="730"/>
      <c r="M317" s="731"/>
      <c r="N317" s="589"/>
    </row>
    <row r="318" spans="1:14" s="44" customFormat="1" ht="12">
      <c r="A318" s="860" t="s">
        <v>423</v>
      </c>
      <c r="B318" s="46">
        <v>499121</v>
      </c>
      <c r="C318" s="68" t="s">
        <v>305</v>
      </c>
      <c r="D318" s="235">
        <v>1149870</v>
      </c>
      <c r="E318" s="207">
        <v>0</v>
      </c>
      <c r="F318" s="519"/>
      <c r="G318" s="614"/>
      <c r="H318" s="235">
        <f>D318+G318</f>
        <v>1149870</v>
      </c>
      <c r="I318" s="728"/>
      <c r="J318" s="729"/>
      <c r="K318" s="568"/>
      <c r="L318" s="730"/>
      <c r="M318" s="731"/>
      <c r="N318" s="589"/>
    </row>
    <row r="319" spans="1:14" s="38" customFormat="1" ht="13.5">
      <c r="A319" s="263"/>
      <c r="B319" s="220"/>
      <c r="C319" s="862" t="s">
        <v>222</v>
      </c>
      <c r="D319" s="200">
        <f>D316+D314+D311+D309+D306+D300+D291+D287</f>
        <v>12273367</v>
      </c>
      <c r="E319" s="200">
        <f>E287+E291+E300+E306+E309+E311+E314+E316</f>
        <v>5350878.74</v>
      </c>
      <c r="F319" s="531">
        <f>E319/D319</f>
        <v>0.43597480137276107</v>
      </c>
      <c r="G319" s="581"/>
      <c r="H319" s="324">
        <f>D319+G319</f>
        <v>12273367</v>
      </c>
      <c r="I319" s="751"/>
      <c r="J319" s="575"/>
      <c r="K319" s="581">
        <v>-700000</v>
      </c>
      <c r="L319" s="607"/>
      <c r="M319" s="601"/>
      <c r="N319" s="590"/>
    </row>
    <row r="320" spans="1:14" s="38" customFormat="1" ht="13.5" hidden="1">
      <c r="A320" s="222"/>
      <c r="B320" s="223"/>
      <c r="C320" s="857" t="s">
        <v>306</v>
      </c>
      <c r="D320" s="224"/>
      <c r="E320" s="225"/>
      <c r="F320" s="522"/>
      <c r="G320" s="614"/>
      <c r="H320" s="639"/>
      <c r="I320" s="751"/>
      <c r="J320" s="575"/>
      <c r="K320" s="581"/>
      <c r="L320" s="607"/>
      <c r="M320" s="601"/>
      <c r="N320" s="590"/>
    </row>
    <row r="321" spans="1:14" s="38" customFormat="1" ht="12" hidden="1">
      <c r="A321" s="226"/>
      <c r="B321" s="227"/>
      <c r="C321" s="61" t="s">
        <v>360</v>
      </c>
      <c r="D321" s="221">
        <f>D319</f>
        <v>12273367</v>
      </c>
      <c r="E321" s="203"/>
      <c r="F321" s="519"/>
      <c r="G321" s="1182"/>
      <c r="H321" s="1183"/>
      <c r="I321" s="751"/>
      <c r="J321" s="575"/>
      <c r="K321" s="581"/>
      <c r="L321" s="607"/>
      <c r="M321" s="601"/>
      <c r="N321" s="590"/>
    </row>
    <row r="322" spans="1:14" s="38" customFormat="1" ht="12" customHeight="1" hidden="1">
      <c r="A322" s="226"/>
      <c r="B322" s="227"/>
      <c r="C322" s="61" t="s">
        <v>365</v>
      </c>
      <c r="D322" s="221"/>
      <c r="E322" s="203"/>
      <c r="F322" s="519"/>
      <c r="G322" s="1184"/>
      <c r="H322" s="1185"/>
      <c r="I322" s="751"/>
      <c r="J322" s="575"/>
      <c r="K322" s="581"/>
      <c r="L322" s="607"/>
      <c r="M322" s="601"/>
      <c r="N322" s="590"/>
    </row>
    <row r="323" spans="1:14" s="38" customFormat="1" ht="13.5" hidden="1">
      <c r="A323" s="226"/>
      <c r="B323" s="229"/>
      <c r="C323" s="872" t="s">
        <v>307</v>
      </c>
      <c r="D323" s="221">
        <f>D321</f>
        <v>12273367</v>
      </c>
      <c r="E323" s="203"/>
      <c r="F323" s="519"/>
      <c r="G323" s="1186"/>
      <c r="H323" s="1187"/>
      <c r="I323" s="751"/>
      <c r="J323" s="575"/>
      <c r="K323" s="581"/>
      <c r="L323" s="607"/>
      <c r="M323" s="601"/>
      <c r="N323" s="590"/>
    </row>
    <row r="324" spans="1:14" s="66" customFormat="1" ht="13.5">
      <c r="A324" s="1063"/>
      <c r="B324" s="236"/>
      <c r="C324" s="857" t="s">
        <v>309</v>
      </c>
      <c r="D324" s="264"/>
      <c r="E324" s="265"/>
      <c r="F324" s="521"/>
      <c r="G324" s="617"/>
      <c r="H324" s="640"/>
      <c r="I324" s="728"/>
      <c r="J324" s="729"/>
      <c r="K324" s="571"/>
      <c r="L324" s="730"/>
      <c r="M324" s="731"/>
      <c r="N324" s="594"/>
    </row>
    <row r="325" spans="1:14" s="1117" customFormat="1" ht="12">
      <c r="A325" s="1346" t="s">
        <v>277</v>
      </c>
      <c r="B325" s="1114">
        <v>441</v>
      </c>
      <c r="C325" s="1168" t="s">
        <v>311</v>
      </c>
      <c r="D325" s="1133">
        <v>3000000</v>
      </c>
      <c r="E325" s="1156">
        <f>SUM(E326:E327)</f>
        <v>1752384.32</v>
      </c>
      <c r="F325" s="1134">
        <f>E325/D325</f>
        <v>0.5841281066666667</v>
      </c>
      <c r="G325" s="1340"/>
      <c r="H325" s="1133">
        <f>D325+G325</f>
        <v>3000000</v>
      </c>
      <c r="I325" s="1341">
        <v>1000000</v>
      </c>
      <c r="J325" s="1342"/>
      <c r="K325" s="1342"/>
      <c r="L325" s="1342"/>
      <c r="M325" s="1342"/>
      <c r="N325" s="1343"/>
    </row>
    <row r="326" spans="1:14" s="1117" customFormat="1" ht="12" hidden="1">
      <c r="A326" s="1347"/>
      <c r="B326" s="1170">
        <v>4412</v>
      </c>
      <c r="C326" s="1173" t="s">
        <v>312</v>
      </c>
      <c r="D326" s="1058"/>
      <c r="E326" s="1146">
        <v>0</v>
      </c>
      <c r="F326" s="1140"/>
      <c r="G326" s="1340"/>
      <c r="H326" s="1058"/>
      <c r="I326" s="1341"/>
      <c r="J326" s="1342"/>
      <c r="K326" s="1342"/>
      <c r="L326" s="1342"/>
      <c r="M326" s="1342"/>
      <c r="N326" s="1343"/>
    </row>
    <row r="327" spans="1:14" s="1351" customFormat="1" ht="12" hidden="1">
      <c r="A327" s="1347"/>
      <c r="B327" s="1170">
        <v>4414</v>
      </c>
      <c r="C327" s="1173" t="s">
        <v>327</v>
      </c>
      <c r="D327" s="1058"/>
      <c r="E327" s="1146">
        <v>1752384.32</v>
      </c>
      <c r="F327" s="1147"/>
      <c r="G327" s="1340"/>
      <c r="H327" s="1058"/>
      <c r="I327" s="1348"/>
      <c r="J327" s="1349"/>
      <c r="K327" s="1349"/>
      <c r="L327" s="1349"/>
      <c r="M327" s="1349"/>
      <c r="N327" s="1350"/>
    </row>
    <row r="328" spans="1:14" s="1117" customFormat="1" ht="12" hidden="1">
      <c r="A328" s="1113"/>
      <c r="B328" s="1114">
        <v>444</v>
      </c>
      <c r="C328" s="1168" t="s">
        <v>328</v>
      </c>
      <c r="D328" s="1133"/>
      <c r="E328" s="1156">
        <f>E329</f>
        <v>0</v>
      </c>
      <c r="F328" s="1134" t="e">
        <f>E328/D328</f>
        <v>#DIV/0!</v>
      </c>
      <c r="G328" s="1340"/>
      <c r="H328" s="1133"/>
      <c r="I328" s="1341"/>
      <c r="J328" s="1342"/>
      <c r="K328" s="1342"/>
      <c r="L328" s="1342"/>
      <c r="M328" s="1342"/>
      <c r="N328" s="1343"/>
    </row>
    <row r="329" spans="1:14" s="1351" customFormat="1" ht="12" hidden="1">
      <c r="A329" s="1169"/>
      <c r="B329" s="1170">
        <v>4443</v>
      </c>
      <c r="C329" s="1173" t="s">
        <v>329</v>
      </c>
      <c r="D329" s="1058"/>
      <c r="E329" s="1136"/>
      <c r="F329" s="1140"/>
      <c r="G329" s="1340"/>
      <c r="H329" s="1058"/>
      <c r="I329" s="1348"/>
      <c r="J329" s="1349"/>
      <c r="K329" s="1349"/>
      <c r="L329" s="1349"/>
      <c r="M329" s="1349"/>
      <c r="N329" s="1350"/>
    </row>
    <row r="330" spans="1:14" s="1117" customFormat="1" ht="12">
      <c r="A330" s="1113" t="s">
        <v>283</v>
      </c>
      <c r="B330" s="1114">
        <v>611</v>
      </c>
      <c r="C330" s="1168" t="s">
        <v>331</v>
      </c>
      <c r="D330" s="1133">
        <v>18450000</v>
      </c>
      <c r="E330" s="1138">
        <f>SUM(E331:E332)</f>
        <v>9506007.84</v>
      </c>
      <c r="F330" s="1134">
        <f>E330/D330</f>
        <v>0.5152307772357724</v>
      </c>
      <c r="G330" s="1340"/>
      <c r="H330" s="1133">
        <f>D330+G330</f>
        <v>18450000</v>
      </c>
      <c r="I330" s="1341"/>
      <c r="J330" s="1342"/>
      <c r="K330" s="1342"/>
      <c r="L330" s="1342"/>
      <c r="M330" s="1342"/>
      <c r="N330" s="1343"/>
    </row>
    <row r="331" spans="1:14" s="92" customFormat="1" ht="12" hidden="1">
      <c r="A331" s="75"/>
      <c r="B331" s="76">
        <v>6112</v>
      </c>
      <c r="C331" s="211" t="s">
        <v>332</v>
      </c>
      <c r="D331" s="200"/>
      <c r="E331" s="74">
        <v>0</v>
      </c>
      <c r="F331" s="521"/>
      <c r="G331" s="617"/>
      <c r="H331" s="200"/>
      <c r="I331" s="751"/>
      <c r="J331" s="575"/>
      <c r="K331" s="582"/>
      <c r="L331" s="607"/>
      <c r="M331" s="601"/>
      <c r="N331" s="593"/>
    </row>
    <row r="332" spans="1:14" s="66" customFormat="1" ht="12" hidden="1">
      <c r="A332" s="75"/>
      <c r="B332" s="76">
        <v>6114</v>
      </c>
      <c r="C332" s="211" t="s">
        <v>333</v>
      </c>
      <c r="D332" s="200"/>
      <c r="E332" s="74">
        <v>9506007.84</v>
      </c>
      <c r="F332" s="521"/>
      <c r="G332" s="617"/>
      <c r="H332" s="200"/>
      <c r="I332" s="728"/>
      <c r="J332" s="729"/>
      <c r="K332" s="571"/>
      <c r="L332" s="730"/>
      <c r="M332" s="731"/>
      <c r="N332" s="594"/>
    </row>
    <row r="333" spans="1:14" s="66" customFormat="1" ht="13.5">
      <c r="A333" s="266"/>
      <c r="B333" s="267"/>
      <c r="C333" s="807" t="s">
        <v>334</v>
      </c>
      <c r="D333" s="200">
        <f>D325+D328+D330</f>
        <v>21450000</v>
      </c>
      <c r="E333" s="200">
        <f>E325+E330</f>
        <v>11258392.16</v>
      </c>
      <c r="F333" s="534">
        <f>E333/D333</f>
        <v>0.5248667673659674</v>
      </c>
      <c r="G333" s="582"/>
      <c r="H333" s="324">
        <f>D333+G333</f>
        <v>21450000</v>
      </c>
      <c r="I333" s="728"/>
      <c r="J333" s="729"/>
      <c r="K333" s="571">
        <v>-1000000</v>
      </c>
      <c r="L333" s="730"/>
      <c r="M333" s="731"/>
      <c r="N333" s="594"/>
    </row>
    <row r="334" spans="1:14" s="38" customFormat="1" ht="13.5" hidden="1">
      <c r="A334" s="222"/>
      <c r="B334" s="223"/>
      <c r="C334" s="857" t="s">
        <v>335</v>
      </c>
      <c r="D334" s="224"/>
      <c r="E334" s="225"/>
      <c r="F334" s="522"/>
      <c r="G334" s="614"/>
      <c r="H334" s="639"/>
      <c r="I334" s="751"/>
      <c r="J334" s="575"/>
      <c r="K334" s="581"/>
      <c r="L334" s="607"/>
      <c r="M334" s="601"/>
      <c r="N334" s="590"/>
    </row>
    <row r="335" spans="1:14" s="38" customFormat="1" ht="12" hidden="1">
      <c r="A335" s="226"/>
      <c r="B335" s="227"/>
      <c r="C335" s="61" t="s">
        <v>360</v>
      </c>
      <c r="D335" s="221">
        <f>D333</f>
        <v>21450000</v>
      </c>
      <c r="E335" s="203"/>
      <c r="F335" s="519"/>
      <c r="G335" s="1182"/>
      <c r="H335" s="1183"/>
      <c r="I335" s="751"/>
      <c r="J335" s="575"/>
      <c r="K335" s="581"/>
      <c r="L335" s="607"/>
      <c r="M335" s="601"/>
      <c r="N335" s="590"/>
    </row>
    <row r="336" spans="1:14" s="38" customFormat="1" ht="13.5" hidden="1">
      <c r="A336" s="226"/>
      <c r="B336" s="229"/>
      <c r="C336" s="872" t="s">
        <v>336</v>
      </c>
      <c r="D336" s="221">
        <f>D335</f>
        <v>21450000</v>
      </c>
      <c r="E336" s="203"/>
      <c r="F336" s="519"/>
      <c r="G336" s="1186"/>
      <c r="H336" s="1187"/>
      <c r="I336" s="751"/>
      <c r="J336" s="575"/>
      <c r="K336" s="581"/>
      <c r="L336" s="607"/>
      <c r="M336" s="601"/>
      <c r="N336" s="590"/>
    </row>
    <row r="337" spans="1:14" s="92" customFormat="1" ht="13.5">
      <c r="A337" s="1062"/>
      <c r="B337" s="268"/>
      <c r="C337" s="857" t="s">
        <v>338</v>
      </c>
      <c r="D337" s="269"/>
      <c r="E337" s="270"/>
      <c r="F337" s="521"/>
      <c r="G337" s="617"/>
      <c r="H337" s="640"/>
      <c r="I337" s="751"/>
      <c r="J337" s="575"/>
      <c r="K337" s="582"/>
      <c r="L337" s="607"/>
      <c r="M337" s="601"/>
      <c r="N337" s="593"/>
    </row>
    <row r="338" spans="1:14" s="38" customFormat="1" ht="12">
      <c r="A338" s="970" t="s">
        <v>284</v>
      </c>
      <c r="B338" s="60">
        <v>422</v>
      </c>
      <c r="C338" s="201" t="s">
        <v>142</v>
      </c>
      <c r="D338" s="198">
        <v>0</v>
      </c>
      <c r="E338" s="202">
        <f>E339</f>
        <v>0</v>
      </c>
      <c r="F338" s="518" t="e">
        <f>E338/D338</f>
        <v>#DIV/0!</v>
      </c>
      <c r="G338" s="614"/>
      <c r="H338" s="198">
        <f>D338+G338</f>
        <v>0</v>
      </c>
      <c r="I338" s="751">
        <v>30000</v>
      </c>
      <c r="J338" s="575"/>
      <c r="K338" s="581"/>
      <c r="L338" s="607"/>
      <c r="M338" s="601"/>
      <c r="N338" s="590"/>
    </row>
    <row r="339" spans="1:14" s="38" customFormat="1" ht="12" hidden="1">
      <c r="A339" s="59"/>
      <c r="B339" s="60"/>
      <c r="C339" s="201"/>
      <c r="D339" s="198"/>
      <c r="E339" s="202"/>
      <c r="F339" s="518"/>
      <c r="G339" s="614"/>
      <c r="H339" s="198"/>
      <c r="I339" s="751"/>
      <c r="J339" s="575"/>
      <c r="K339" s="581"/>
      <c r="L339" s="607"/>
      <c r="M339" s="601"/>
      <c r="N339" s="590"/>
    </row>
    <row r="340" spans="1:14" s="38" customFormat="1" ht="12">
      <c r="A340" s="59" t="s">
        <v>290</v>
      </c>
      <c r="B340" s="60">
        <v>423</v>
      </c>
      <c r="C340" s="201" t="s">
        <v>146</v>
      </c>
      <c r="D340" s="198">
        <v>0</v>
      </c>
      <c r="E340" s="244">
        <f>SUM(E341:E345)</f>
        <v>0</v>
      </c>
      <c r="F340" s="518" t="e">
        <f>E340/D340</f>
        <v>#DIV/0!</v>
      </c>
      <c r="G340" s="614"/>
      <c r="H340" s="198">
        <f>D340+G340</f>
        <v>0</v>
      </c>
      <c r="I340" s="751">
        <v>70000</v>
      </c>
      <c r="J340" s="575"/>
      <c r="K340" s="581"/>
      <c r="L340" s="607"/>
      <c r="M340" s="601"/>
      <c r="N340" s="590"/>
    </row>
    <row r="341" spans="1:14" s="38" customFormat="1" ht="12" hidden="1">
      <c r="A341" s="28"/>
      <c r="B341" s="67">
        <v>4231</v>
      </c>
      <c r="C341" s="199" t="s">
        <v>147</v>
      </c>
      <c r="D341" s="204"/>
      <c r="E341" s="203"/>
      <c r="F341" s="518"/>
      <c r="G341" s="614"/>
      <c r="H341" s="204"/>
      <c r="I341" s="751"/>
      <c r="J341" s="575"/>
      <c r="K341" s="581"/>
      <c r="L341" s="607"/>
      <c r="M341" s="601"/>
      <c r="N341" s="590"/>
    </row>
    <row r="342" spans="1:14" s="38" customFormat="1" ht="12" hidden="1">
      <c r="A342" s="28"/>
      <c r="B342" s="67">
        <v>4235</v>
      </c>
      <c r="C342" s="199" t="s">
        <v>151</v>
      </c>
      <c r="D342" s="204"/>
      <c r="E342" s="203"/>
      <c r="F342" s="518"/>
      <c r="G342" s="614"/>
      <c r="H342" s="204"/>
      <c r="I342" s="751"/>
      <c r="J342" s="575"/>
      <c r="K342" s="581"/>
      <c r="L342" s="607"/>
      <c r="M342" s="601"/>
      <c r="N342" s="590"/>
    </row>
    <row r="343" spans="1:14" s="38" customFormat="1" ht="12" hidden="1">
      <c r="A343" s="28"/>
      <c r="B343" s="67">
        <v>4236</v>
      </c>
      <c r="C343" s="199" t="s">
        <v>153</v>
      </c>
      <c r="D343" s="204"/>
      <c r="E343" s="203"/>
      <c r="F343" s="518"/>
      <c r="G343" s="614"/>
      <c r="H343" s="204"/>
      <c r="I343" s="751"/>
      <c r="J343" s="575"/>
      <c r="K343" s="581"/>
      <c r="L343" s="607"/>
      <c r="M343" s="601"/>
      <c r="N343" s="590"/>
    </row>
    <row r="344" spans="1:14" s="38" customFormat="1" ht="12" hidden="1">
      <c r="A344" s="28"/>
      <c r="B344" s="67">
        <v>4237</v>
      </c>
      <c r="C344" s="199" t="s">
        <v>154</v>
      </c>
      <c r="D344" s="204"/>
      <c r="E344" s="203"/>
      <c r="F344" s="518"/>
      <c r="G344" s="614"/>
      <c r="H344" s="204"/>
      <c r="I344" s="751"/>
      <c r="J344" s="575"/>
      <c r="K344" s="581"/>
      <c r="L344" s="607"/>
      <c r="M344" s="601"/>
      <c r="N344" s="590"/>
    </row>
    <row r="345" spans="1:14" s="38" customFormat="1" ht="12" hidden="1">
      <c r="A345" s="28"/>
      <c r="B345" s="67">
        <v>4239</v>
      </c>
      <c r="C345" s="199" t="s">
        <v>156</v>
      </c>
      <c r="D345" s="204"/>
      <c r="E345" s="203"/>
      <c r="F345" s="518"/>
      <c r="G345" s="614"/>
      <c r="H345" s="204"/>
      <c r="I345" s="751"/>
      <c r="J345" s="575"/>
      <c r="K345" s="581"/>
      <c r="L345" s="607"/>
      <c r="M345" s="601"/>
      <c r="N345" s="590"/>
    </row>
    <row r="346" spans="1:14" s="92" customFormat="1" ht="12">
      <c r="A346" s="233" t="s">
        <v>295</v>
      </c>
      <c r="B346" s="90">
        <v>425</v>
      </c>
      <c r="C346" s="259" t="s">
        <v>342</v>
      </c>
      <c r="D346" s="202">
        <v>50000</v>
      </c>
      <c r="E346" s="202">
        <f>E347</f>
        <v>0</v>
      </c>
      <c r="F346" s="518">
        <f>E346/D346</f>
        <v>0</v>
      </c>
      <c r="G346" s="617"/>
      <c r="H346" s="202">
        <f>D346+G346</f>
        <v>50000</v>
      </c>
      <c r="I346" s="751"/>
      <c r="J346" s="575"/>
      <c r="K346" s="582"/>
      <c r="L346" s="607"/>
      <c r="M346" s="601"/>
      <c r="N346" s="593"/>
    </row>
    <row r="347" spans="1:14" s="92" customFormat="1" ht="12" hidden="1">
      <c r="A347" s="75"/>
      <c r="B347" s="76">
        <v>4252</v>
      </c>
      <c r="C347" s="211" t="s">
        <v>343</v>
      </c>
      <c r="D347" s="200"/>
      <c r="E347" s="203">
        <v>0</v>
      </c>
      <c r="F347" s="519"/>
      <c r="G347" s="617"/>
      <c r="H347" s="200"/>
      <c r="I347" s="751"/>
      <c r="J347" s="575"/>
      <c r="K347" s="582"/>
      <c r="L347" s="607"/>
      <c r="M347" s="601"/>
      <c r="N347" s="593"/>
    </row>
    <row r="348" spans="1:14" s="38" customFormat="1" ht="12">
      <c r="A348" s="59" t="s">
        <v>296</v>
      </c>
      <c r="B348" s="60">
        <v>426</v>
      </c>
      <c r="C348" s="201" t="s">
        <v>165</v>
      </c>
      <c r="D348" s="198">
        <v>20000</v>
      </c>
      <c r="E348" s="244"/>
      <c r="F348" s="518">
        <f>E348/D348</f>
        <v>0</v>
      </c>
      <c r="G348" s="614"/>
      <c r="H348" s="198">
        <f>D348+G348</f>
        <v>20000</v>
      </c>
      <c r="I348" s="751">
        <v>80000</v>
      </c>
      <c r="J348" s="575"/>
      <c r="K348" s="581"/>
      <c r="L348" s="607"/>
      <c r="M348" s="601"/>
      <c r="N348" s="590"/>
    </row>
    <row r="349" spans="1:14" s="38" customFormat="1" ht="12" hidden="1">
      <c r="A349" s="28"/>
      <c r="B349" s="67">
        <v>4261</v>
      </c>
      <c r="C349" s="199" t="s">
        <v>166</v>
      </c>
      <c r="D349" s="204"/>
      <c r="E349" s="203"/>
      <c r="F349" s="519"/>
      <c r="G349" s="614"/>
      <c r="H349" s="204"/>
      <c r="I349" s="751"/>
      <c r="J349" s="575"/>
      <c r="K349" s="581"/>
      <c r="L349" s="607"/>
      <c r="M349" s="601"/>
      <c r="N349" s="590"/>
    </row>
    <row r="350" spans="1:14" s="38" customFormat="1" ht="12" hidden="1">
      <c r="A350" s="28"/>
      <c r="B350" s="67">
        <v>4264</v>
      </c>
      <c r="C350" s="199" t="s">
        <v>168</v>
      </c>
      <c r="D350" s="204"/>
      <c r="E350" s="203"/>
      <c r="F350" s="519"/>
      <c r="G350" s="614"/>
      <c r="H350" s="204"/>
      <c r="I350" s="751"/>
      <c r="J350" s="575"/>
      <c r="K350" s="581"/>
      <c r="L350" s="607"/>
      <c r="M350" s="601"/>
      <c r="N350" s="590"/>
    </row>
    <row r="351" spans="1:14" s="38" customFormat="1" ht="12" hidden="1">
      <c r="A351" s="28"/>
      <c r="B351" s="67">
        <v>4268</v>
      </c>
      <c r="C351" s="199" t="s">
        <v>169</v>
      </c>
      <c r="D351" s="204"/>
      <c r="E351" s="203"/>
      <c r="F351" s="519"/>
      <c r="G351" s="614"/>
      <c r="H351" s="204"/>
      <c r="I351" s="751"/>
      <c r="J351" s="575"/>
      <c r="K351" s="581"/>
      <c r="L351" s="607"/>
      <c r="M351" s="601"/>
      <c r="N351" s="590"/>
    </row>
    <row r="352" spans="1:14" s="38" customFormat="1" ht="12" hidden="1">
      <c r="A352" s="1046"/>
      <c r="B352" s="1045"/>
      <c r="C352" s="1044"/>
      <c r="D352" s="1042"/>
      <c r="E352" s="203"/>
      <c r="F352" s="519" t="e">
        <f>E352/D352</f>
        <v>#DIV/0!</v>
      </c>
      <c r="G352" s="614"/>
      <c r="H352" s="204"/>
      <c r="I352" s="751"/>
      <c r="J352" s="575"/>
      <c r="K352" s="581"/>
      <c r="L352" s="607"/>
      <c r="M352" s="601"/>
      <c r="N352" s="590"/>
    </row>
    <row r="353" spans="1:14" s="38" customFormat="1" ht="12" hidden="1">
      <c r="A353" s="28"/>
      <c r="B353" s="67">
        <v>4269</v>
      </c>
      <c r="C353" s="199" t="s">
        <v>170</v>
      </c>
      <c r="D353" s="204"/>
      <c r="E353" s="203"/>
      <c r="F353" s="519"/>
      <c r="G353" s="614"/>
      <c r="H353" s="204"/>
      <c r="I353" s="751"/>
      <c r="J353" s="575"/>
      <c r="K353" s="581"/>
      <c r="L353" s="607"/>
      <c r="M353" s="601"/>
      <c r="N353" s="590"/>
    </row>
    <row r="354" spans="1:14" s="66" customFormat="1" ht="13.5">
      <c r="A354" s="266"/>
      <c r="B354" s="267"/>
      <c r="C354" s="807" t="s">
        <v>345</v>
      </c>
      <c r="D354" s="200">
        <f>D338+D340+D346+D348+D352</f>
        <v>70000</v>
      </c>
      <c r="E354" s="200">
        <f>E338+E340+E346+E348</f>
        <v>0</v>
      </c>
      <c r="F354" s="535">
        <f>E354/D354</f>
        <v>0</v>
      </c>
      <c r="G354" s="617"/>
      <c r="H354" s="200">
        <f>D354+G354</f>
        <v>70000</v>
      </c>
      <c r="I354" s="728"/>
      <c r="J354" s="729"/>
      <c r="K354" s="571">
        <v>-180000</v>
      </c>
      <c r="L354" s="730"/>
      <c r="M354" s="731"/>
      <c r="N354" s="594"/>
    </row>
    <row r="355" spans="1:14" s="38" customFormat="1" ht="13.5" hidden="1">
      <c r="A355" s="222"/>
      <c r="B355" s="223"/>
      <c r="C355" s="857" t="s">
        <v>346</v>
      </c>
      <c r="D355" s="224"/>
      <c r="E355" s="225"/>
      <c r="F355" s="522"/>
      <c r="G355" s="614"/>
      <c r="H355" s="639"/>
      <c r="I355" s="751"/>
      <c r="J355" s="575"/>
      <c r="K355" s="581"/>
      <c r="L355" s="607"/>
      <c r="M355" s="601"/>
      <c r="N355" s="590"/>
    </row>
    <row r="356" spans="1:14" s="38" customFormat="1" ht="12" hidden="1">
      <c r="A356" s="226"/>
      <c r="B356" s="227"/>
      <c r="C356" s="61" t="s">
        <v>360</v>
      </c>
      <c r="D356" s="221">
        <f>D354</f>
        <v>70000</v>
      </c>
      <c r="E356" s="203"/>
      <c r="F356" s="519"/>
      <c r="G356" s="1182"/>
      <c r="H356" s="1183"/>
      <c r="I356" s="751"/>
      <c r="J356" s="575"/>
      <c r="K356" s="581"/>
      <c r="L356" s="607"/>
      <c r="M356" s="601"/>
      <c r="N356" s="590"/>
    </row>
    <row r="357" spans="1:14" s="38" customFormat="1" ht="13.5" hidden="1">
      <c r="A357" s="226"/>
      <c r="B357" s="229"/>
      <c r="C357" s="877" t="s">
        <v>347</v>
      </c>
      <c r="D357" s="221">
        <f>D356</f>
        <v>70000</v>
      </c>
      <c r="E357" s="218"/>
      <c r="F357" s="536"/>
      <c r="G357" s="1186"/>
      <c r="H357" s="1187"/>
      <c r="I357" s="751"/>
      <c r="J357" s="575"/>
      <c r="K357" s="581"/>
      <c r="L357" s="607"/>
      <c r="M357" s="601"/>
      <c r="N357" s="590"/>
    </row>
    <row r="358" spans="1:14" s="92" customFormat="1" ht="13.5">
      <c r="A358" s="1063"/>
      <c r="B358" s="268"/>
      <c r="C358" s="1255" t="s">
        <v>348</v>
      </c>
      <c r="D358" s="1255"/>
      <c r="E358" s="1255"/>
      <c r="F358" s="1255"/>
      <c r="G358" s="617"/>
      <c r="H358" s="640"/>
      <c r="I358" s="751"/>
      <c r="J358" s="575"/>
      <c r="K358" s="582"/>
      <c r="L358" s="607"/>
      <c r="M358" s="601"/>
      <c r="N358" s="593"/>
    </row>
    <row r="359" spans="1:14" s="92" customFormat="1" ht="13.5">
      <c r="A359" s="59" t="s">
        <v>321</v>
      </c>
      <c r="B359" s="60">
        <v>426</v>
      </c>
      <c r="C359" s="201" t="s">
        <v>1311</v>
      </c>
      <c r="D359" s="1084">
        <v>149400</v>
      </c>
      <c r="E359" s="987"/>
      <c r="F359" s="984"/>
      <c r="G359" s="617"/>
      <c r="H359" s="640">
        <f>D359+G359</f>
        <v>149400</v>
      </c>
      <c r="I359" s="751"/>
      <c r="J359" s="575"/>
      <c r="K359" s="582"/>
      <c r="L359" s="607"/>
      <c r="M359" s="601"/>
      <c r="N359" s="593"/>
    </row>
    <row r="360" spans="1:14" s="92" customFormat="1" ht="13.5" hidden="1">
      <c r="A360" s="985"/>
      <c r="B360" s="304"/>
      <c r="C360" s="986"/>
      <c r="D360" s="984">
        <v>0</v>
      </c>
      <c r="E360" s="987"/>
      <c r="F360" s="984"/>
      <c r="G360" s="617"/>
      <c r="H360" s="640"/>
      <c r="I360" s="751"/>
      <c r="J360" s="575"/>
      <c r="K360" s="582"/>
      <c r="L360" s="607"/>
      <c r="M360" s="601"/>
      <c r="N360" s="593"/>
    </row>
    <row r="361" spans="1:14" s="92" customFormat="1" ht="12">
      <c r="A361" s="884" t="s">
        <v>297</v>
      </c>
      <c r="B361" s="60">
        <v>511</v>
      </c>
      <c r="C361" s="271" t="s">
        <v>269</v>
      </c>
      <c r="D361" s="1085">
        <v>0</v>
      </c>
      <c r="E361" s="1085">
        <f>E362</f>
        <v>0</v>
      </c>
      <c r="F361" s="1086"/>
      <c r="G361" s="1087"/>
      <c r="H361" s="1088">
        <v>0</v>
      </c>
      <c r="I361" s="751"/>
      <c r="J361" s="575"/>
      <c r="K361" s="582"/>
      <c r="L361" s="607"/>
      <c r="M361" s="601"/>
      <c r="N361" s="593"/>
    </row>
    <row r="362" spans="1:14" s="92" customFormat="1" ht="12">
      <c r="A362" s="233" t="s">
        <v>302</v>
      </c>
      <c r="B362" s="67">
        <v>5114</v>
      </c>
      <c r="C362" s="271" t="s">
        <v>271</v>
      </c>
      <c r="D362" s="1085">
        <v>0</v>
      </c>
      <c r="E362" s="1085"/>
      <c r="F362" s="1086"/>
      <c r="G362" s="1087"/>
      <c r="H362" s="1088">
        <v>0</v>
      </c>
      <c r="I362" s="751"/>
      <c r="J362" s="575"/>
      <c r="K362" s="582"/>
      <c r="L362" s="607"/>
      <c r="M362" s="601"/>
      <c r="N362" s="593"/>
    </row>
    <row r="363" spans="1:14" s="92" customFormat="1" ht="12">
      <c r="A363" s="233" t="s">
        <v>310</v>
      </c>
      <c r="B363" s="60">
        <v>512</v>
      </c>
      <c r="C363" s="271" t="s">
        <v>273</v>
      </c>
      <c r="D363" s="272">
        <v>2600000</v>
      </c>
      <c r="E363" s="272">
        <f>E364</f>
        <v>0</v>
      </c>
      <c r="F363" s="537">
        <f>E363/D363</f>
        <v>0</v>
      </c>
      <c r="G363" s="617"/>
      <c r="H363" s="272">
        <f>D363+G363</f>
        <v>2600000</v>
      </c>
      <c r="I363" s="751"/>
      <c r="J363" s="575"/>
      <c r="K363" s="582"/>
      <c r="L363" s="607"/>
      <c r="M363" s="601"/>
      <c r="N363" s="593"/>
    </row>
    <row r="364" spans="1:14" s="92" customFormat="1" ht="12" hidden="1">
      <c r="A364" s="75"/>
      <c r="B364" s="76">
        <v>5128</v>
      </c>
      <c r="C364" s="211" t="s">
        <v>349</v>
      </c>
      <c r="D364" s="200"/>
      <c r="E364" s="203">
        <v>0</v>
      </c>
      <c r="F364" s="519"/>
      <c r="G364" s="617"/>
      <c r="H364" s="200"/>
      <c r="I364" s="751"/>
      <c r="J364" s="575"/>
      <c r="K364" s="582"/>
      <c r="L364" s="607"/>
      <c r="M364" s="601"/>
      <c r="N364" s="593"/>
    </row>
    <row r="365" spans="1:14" s="66" customFormat="1" ht="13.5">
      <c r="A365" s="266"/>
      <c r="B365" s="267"/>
      <c r="C365" s="807" t="s">
        <v>350</v>
      </c>
      <c r="D365" s="200">
        <f>D359+D363</f>
        <v>2749400</v>
      </c>
      <c r="E365" s="200">
        <f>E361+E363+E359</f>
        <v>0</v>
      </c>
      <c r="F365" s="535">
        <f>E365/D365</f>
        <v>0</v>
      </c>
      <c r="G365" s="617"/>
      <c r="H365" s="200">
        <f>H359+H361+H362+H363</f>
        <v>2749400</v>
      </c>
      <c r="I365" s="728"/>
      <c r="J365" s="729"/>
      <c r="K365" s="571"/>
      <c r="L365" s="730"/>
      <c r="M365" s="731"/>
      <c r="N365" s="594"/>
    </row>
    <row r="366" spans="1:14" s="38" customFormat="1" ht="13.5" hidden="1">
      <c r="A366" s="222"/>
      <c r="B366" s="223"/>
      <c r="C366" s="857" t="s">
        <v>351</v>
      </c>
      <c r="D366" s="224"/>
      <c r="E366" s="225"/>
      <c r="F366" s="522"/>
      <c r="G366" s="614"/>
      <c r="H366" s="639"/>
      <c r="I366" s="751"/>
      <c r="J366" s="575"/>
      <c r="K366" s="581"/>
      <c r="L366" s="607"/>
      <c r="M366" s="601"/>
      <c r="N366" s="590"/>
    </row>
    <row r="367" spans="1:14" s="38" customFormat="1" ht="12" hidden="1">
      <c r="A367" s="226"/>
      <c r="B367" s="227"/>
      <c r="C367" s="61" t="s">
        <v>360</v>
      </c>
      <c r="D367" s="221">
        <f>D365</f>
        <v>2749400</v>
      </c>
      <c r="E367" s="203"/>
      <c r="F367" s="519"/>
      <c r="G367" s="1182"/>
      <c r="H367" s="1183"/>
      <c r="I367" s="751"/>
      <c r="J367" s="575"/>
      <c r="K367" s="581"/>
      <c r="L367" s="607"/>
      <c r="M367" s="601"/>
      <c r="N367" s="590"/>
    </row>
    <row r="368" spans="1:14" s="38" customFormat="1" ht="13.5" hidden="1">
      <c r="A368" s="226"/>
      <c r="B368" s="229"/>
      <c r="C368" s="872" t="s">
        <v>352</v>
      </c>
      <c r="D368" s="1043">
        <f>D367</f>
        <v>2749400</v>
      </c>
      <c r="E368" s="203"/>
      <c r="F368" s="519"/>
      <c r="G368" s="1186"/>
      <c r="H368" s="1187"/>
      <c r="I368" s="751"/>
      <c r="J368" s="575"/>
      <c r="K368" s="581"/>
      <c r="L368" s="607"/>
      <c r="M368" s="601"/>
      <c r="N368" s="590"/>
    </row>
    <row r="369" spans="1:14" s="92" customFormat="1" ht="13.5">
      <c r="A369" s="1063"/>
      <c r="B369" s="268"/>
      <c r="C369" s="857" t="s">
        <v>353</v>
      </c>
      <c r="D369" s="269"/>
      <c r="E369" s="270"/>
      <c r="F369" s="521"/>
      <c r="G369" s="617"/>
      <c r="H369" s="640"/>
      <c r="I369" s="751"/>
      <c r="J369" s="575"/>
      <c r="K369" s="582"/>
      <c r="L369" s="607"/>
      <c r="M369" s="601"/>
      <c r="N369" s="593"/>
    </row>
    <row r="370" spans="1:14" s="92" customFormat="1" ht="12.75" hidden="1">
      <c r="A370" s="273"/>
      <c r="B370" s="274"/>
      <c r="C370" s="275" t="s">
        <v>354</v>
      </c>
      <c r="D370" s="276"/>
      <c r="E370" s="277"/>
      <c r="F370" s="276"/>
      <c r="G370" s="617"/>
      <c r="H370" s="640"/>
      <c r="I370" s="751"/>
      <c r="J370" s="575"/>
      <c r="K370" s="582"/>
      <c r="L370" s="607"/>
      <c r="M370" s="601"/>
      <c r="N370" s="593"/>
    </row>
    <row r="371" spans="1:14" s="92" customFormat="1" ht="12.75" hidden="1">
      <c r="A371" s="273"/>
      <c r="B371" s="274"/>
      <c r="C371" s="856" t="s">
        <v>389</v>
      </c>
      <c r="D371" s="279"/>
      <c r="E371" s="280"/>
      <c r="F371" s="279"/>
      <c r="G371" s="617"/>
      <c r="H371" s="640"/>
      <c r="I371" s="751"/>
      <c r="J371" s="575"/>
      <c r="K371" s="582"/>
      <c r="L371" s="607"/>
      <c r="M371" s="601"/>
      <c r="N371" s="593"/>
    </row>
    <row r="372" spans="1:14" s="92" customFormat="1" ht="12">
      <c r="A372" s="233" t="s">
        <v>401</v>
      </c>
      <c r="B372" s="281">
        <v>423</v>
      </c>
      <c r="C372" s="259" t="s">
        <v>146</v>
      </c>
      <c r="D372" s="202">
        <v>500000</v>
      </c>
      <c r="E372" s="202">
        <f>E373</f>
        <v>498000</v>
      </c>
      <c r="F372" s="518">
        <f>E372/D372</f>
        <v>0.996</v>
      </c>
      <c r="G372" s="617"/>
      <c r="H372" s="202">
        <f>D372+G372</f>
        <v>500000</v>
      </c>
      <c r="I372" s="751"/>
      <c r="J372" s="575"/>
      <c r="K372" s="582"/>
      <c r="L372" s="607"/>
      <c r="M372" s="601"/>
      <c r="N372" s="593"/>
    </row>
    <row r="373" spans="1:14" s="38" customFormat="1" ht="12" hidden="1">
      <c r="A373" s="75"/>
      <c r="B373" s="76">
        <v>4235</v>
      </c>
      <c r="C373" s="65" t="s">
        <v>151</v>
      </c>
      <c r="D373" s="200"/>
      <c r="E373" s="203">
        <v>498000</v>
      </c>
      <c r="F373" s="518"/>
      <c r="G373" s="614"/>
      <c r="H373" s="200"/>
      <c r="I373" s="751"/>
      <c r="J373" s="575"/>
      <c r="K373" s="581"/>
      <c r="L373" s="607"/>
      <c r="M373" s="601"/>
      <c r="N373" s="590"/>
    </row>
    <row r="374" spans="1:14" s="92" customFormat="1" ht="12.75" hidden="1">
      <c r="A374" s="254"/>
      <c r="B374" s="282"/>
      <c r="C374" s="283"/>
      <c r="D374" s="200"/>
      <c r="E374" s="200"/>
      <c r="F374" s="538" t="e">
        <f>E374/D374</f>
        <v>#DIV/0!</v>
      </c>
      <c r="G374" s="617"/>
      <c r="H374" s="200"/>
      <c r="I374" s="751"/>
      <c r="J374" s="575"/>
      <c r="K374" s="582"/>
      <c r="L374" s="607"/>
      <c r="M374" s="601"/>
      <c r="N374" s="593"/>
    </row>
    <row r="375" spans="1:14" s="92" customFormat="1" ht="12.75" hidden="1">
      <c r="A375" s="273"/>
      <c r="B375" s="274"/>
      <c r="C375" s="284"/>
      <c r="D375" s="772"/>
      <c r="E375" s="286"/>
      <c r="F375" s="539"/>
      <c r="G375" s="617"/>
      <c r="H375" s="772"/>
      <c r="I375" s="751"/>
      <c r="J375" s="575"/>
      <c r="K375" s="582"/>
      <c r="L375" s="607"/>
      <c r="M375" s="601"/>
      <c r="N375" s="593"/>
    </row>
    <row r="376" spans="1:14" s="38" customFormat="1" ht="12">
      <c r="A376" s="233" t="s">
        <v>330</v>
      </c>
      <c r="B376" s="287">
        <v>424</v>
      </c>
      <c r="C376" s="61" t="s">
        <v>158</v>
      </c>
      <c r="D376" s="213">
        <v>1000000</v>
      </c>
      <c r="E376" s="241">
        <f>E377</f>
        <v>0</v>
      </c>
      <c r="F376" s="517">
        <f>E376/D376</f>
        <v>0</v>
      </c>
      <c r="G376" s="614"/>
      <c r="H376" s="213">
        <f>D376+G376</f>
        <v>1000000</v>
      </c>
      <c r="I376" s="751"/>
      <c r="J376" s="575"/>
      <c r="K376" s="581"/>
      <c r="L376" s="607"/>
      <c r="M376" s="601"/>
      <c r="N376" s="590"/>
    </row>
    <row r="377" spans="1:14" s="38" customFormat="1" ht="12" hidden="1">
      <c r="A377" s="75"/>
      <c r="B377" s="67"/>
      <c r="C377" s="199"/>
      <c r="D377" s="204"/>
      <c r="E377" s="203">
        <v>0</v>
      </c>
      <c r="F377" s="518"/>
      <c r="G377" s="614"/>
      <c r="H377" s="204"/>
      <c r="I377" s="751"/>
      <c r="J377" s="575"/>
      <c r="K377" s="581"/>
      <c r="L377" s="607"/>
      <c r="M377" s="601"/>
      <c r="N377" s="590"/>
    </row>
    <row r="378" spans="1:14" s="92" customFormat="1" ht="12.75" hidden="1">
      <c r="A378" s="254"/>
      <c r="B378" s="282"/>
      <c r="C378" s="283"/>
      <c r="D378" s="200"/>
      <c r="E378" s="200">
        <f>E376</f>
        <v>0</v>
      </c>
      <c r="F378" s="538" t="e">
        <f>E378/D378</f>
        <v>#DIV/0!</v>
      </c>
      <c r="G378" s="617"/>
      <c r="H378" s="200"/>
      <c r="I378" s="751"/>
      <c r="J378" s="575"/>
      <c r="K378" s="582"/>
      <c r="L378" s="607"/>
      <c r="M378" s="601"/>
      <c r="N378" s="593"/>
    </row>
    <row r="379" spans="1:14" s="92" customFormat="1" ht="12.75" hidden="1">
      <c r="A379" s="273"/>
      <c r="B379" s="274"/>
      <c r="C379" s="284"/>
      <c r="D379" s="772"/>
      <c r="E379" s="286"/>
      <c r="F379" s="539"/>
      <c r="G379" s="617"/>
      <c r="H379" s="772"/>
      <c r="I379" s="751"/>
      <c r="J379" s="575"/>
      <c r="K379" s="582"/>
      <c r="L379" s="607"/>
      <c r="M379" s="601"/>
      <c r="N379" s="593"/>
    </row>
    <row r="380" spans="1:14" s="1110" customFormat="1" ht="12">
      <c r="A380" s="1113" t="s">
        <v>339</v>
      </c>
      <c r="B380" s="1344">
        <v>426</v>
      </c>
      <c r="C380" s="1115" t="s">
        <v>165</v>
      </c>
      <c r="D380" s="1133">
        <v>0</v>
      </c>
      <c r="E380" s="1159">
        <f>E381</f>
        <v>0</v>
      </c>
      <c r="F380" s="1134" t="e">
        <f>E380/D380</f>
        <v>#DIV/0!</v>
      </c>
      <c r="G380" s="1340"/>
      <c r="H380" s="1133">
        <f>D380+G380</f>
        <v>0</v>
      </c>
      <c r="I380" s="1107">
        <v>1000000</v>
      </c>
      <c r="J380" s="1108"/>
      <c r="K380" s="1108"/>
      <c r="L380" s="1108"/>
      <c r="M380" s="1108"/>
      <c r="N380" s="1109"/>
    </row>
    <row r="381" spans="1:14" s="1110" customFormat="1" ht="12">
      <c r="A381" s="1113" t="s">
        <v>313</v>
      </c>
      <c r="B381" s="1114">
        <v>4511</v>
      </c>
      <c r="C381" s="1168" t="s">
        <v>314</v>
      </c>
      <c r="D381" s="1133">
        <v>1300000</v>
      </c>
      <c r="E381" s="1146"/>
      <c r="F381" s="1147"/>
      <c r="G381" s="1340"/>
      <c r="H381" s="1345">
        <f>D381+G381</f>
        <v>1300000</v>
      </c>
      <c r="I381" s="1107"/>
      <c r="J381" s="1108"/>
      <c r="K381" s="1108"/>
      <c r="L381" s="1108"/>
      <c r="M381" s="1108"/>
      <c r="N381" s="1109"/>
    </row>
    <row r="382" spans="1:14" s="92" customFormat="1" ht="12.75" hidden="1">
      <c r="A382" s="254"/>
      <c r="B382" s="282"/>
      <c r="C382" s="283"/>
      <c r="D382" s="200"/>
      <c r="E382" s="200">
        <f>E380</f>
        <v>0</v>
      </c>
      <c r="F382" s="538" t="e">
        <f>E382/D382</f>
        <v>#DIV/0!</v>
      </c>
      <c r="G382" s="617"/>
      <c r="H382" s="640"/>
      <c r="I382" s="751"/>
      <c r="J382" s="575"/>
      <c r="K382" s="582"/>
      <c r="L382" s="607"/>
      <c r="M382" s="601"/>
      <c r="N382" s="593"/>
    </row>
    <row r="383" spans="1:14" s="92" customFormat="1" ht="12.75" hidden="1">
      <c r="A383" s="273"/>
      <c r="B383" s="274"/>
      <c r="C383" s="284" t="s">
        <v>357</v>
      </c>
      <c r="D383" s="285"/>
      <c r="E383" s="286"/>
      <c r="F383" s="539"/>
      <c r="G383" s="617"/>
      <c r="H383" s="640"/>
      <c r="I383" s="751"/>
      <c r="J383" s="575"/>
      <c r="K383" s="582"/>
      <c r="L383" s="607"/>
      <c r="M383" s="601"/>
      <c r="N383" s="593"/>
    </row>
    <row r="384" spans="1:14" s="38" customFormat="1" ht="12" hidden="1">
      <c r="A384" s="233"/>
      <c r="B384" s="287">
        <v>426</v>
      </c>
      <c r="C384" s="61" t="s">
        <v>165</v>
      </c>
      <c r="D384" s="198"/>
      <c r="E384" s="244">
        <f>E385</f>
        <v>0</v>
      </c>
      <c r="F384" s="517" t="e">
        <f>E384/D384</f>
        <v>#DIV/0!</v>
      </c>
      <c r="G384" s="614"/>
      <c r="H384" s="639"/>
      <c r="I384" s="751"/>
      <c r="J384" s="575"/>
      <c r="K384" s="581"/>
      <c r="L384" s="607"/>
      <c r="M384" s="601"/>
      <c r="N384" s="590"/>
    </row>
    <row r="385" spans="1:14" s="38" customFormat="1" ht="12" hidden="1">
      <c r="A385" s="28"/>
      <c r="B385" s="67">
        <v>4269</v>
      </c>
      <c r="C385" s="199" t="s">
        <v>170</v>
      </c>
      <c r="D385" s="204"/>
      <c r="E385" s="203"/>
      <c r="F385" s="519"/>
      <c r="G385" s="614"/>
      <c r="H385" s="639"/>
      <c r="I385" s="751"/>
      <c r="J385" s="575"/>
      <c r="K385" s="581"/>
      <c r="L385" s="607"/>
      <c r="M385" s="601"/>
      <c r="N385" s="590"/>
    </row>
    <row r="386" spans="1:14" s="92" customFormat="1" ht="12.75" hidden="1">
      <c r="A386" s="254"/>
      <c r="B386" s="282"/>
      <c r="C386" s="283" t="s">
        <v>356</v>
      </c>
      <c r="D386" s="200">
        <f>D384</f>
        <v>0</v>
      </c>
      <c r="E386" s="200">
        <f>E384</f>
        <v>0</v>
      </c>
      <c r="F386" s="538" t="e">
        <f>E386/D386</f>
        <v>#DIV/0!</v>
      </c>
      <c r="G386" s="617"/>
      <c r="H386" s="640"/>
      <c r="I386" s="751"/>
      <c r="J386" s="575"/>
      <c r="K386" s="582"/>
      <c r="L386" s="607"/>
      <c r="M386" s="601"/>
      <c r="N386" s="593"/>
    </row>
    <row r="387" spans="1:14" s="92" customFormat="1" ht="12.75" hidden="1">
      <c r="A387" s="273"/>
      <c r="B387" s="274"/>
      <c r="C387" s="288" t="s">
        <v>358</v>
      </c>
      <c r="D387" s="878"/>
      <c r="E387" s="286"/>
      <c r="F387" s="539"/>
      <c r="G387" s="617"/>
      <c r="H387" s="640"/>
      <c r="I387" s="751"/>
      <c r="J387" s="575"/>
      <c r="K387" s="582"/>
      <c r="L387" s="607"/>
      <c r="M387" s="601"/>
      <c r="N387" s="593"/>
    </row>
    <row r="388" spans="1:14" s="92" customFormat="1" ht="12" hidden="1">
      <c r="A388" s="233"/>
      <c r="B388" s="281">
        <v>424</v>
      </c>
      <c r="C388" s="259" t="s">
        <v>158</v>
      </c>
      <c r="D388" s="202">
        <v>0</v>
      </c>
      <c r="E388" s="202"/>
      <c r="F388" s="518" t="e">
        <f>E388/D388</f>
        <v>#DIV/0!</v>
      </c>
      <c r="G388" s="617"/>
      <c r="H388" s="640"/>
      <c r="I388" s="751"/>
      <c r="J388" s="575"/>
      <c r="K388" s="582"/>
      <c r="L388" s="607"/>
      <c r="M388" s="601"/>
      <c r="N388" s="593"/>
    </row>
    <row r="389" spans="1:14" s="92" customFormat="1" ht="12.75" hidden="1">
      <c r="A389" s="254"/>
      <c r="B389" s="282"/>
      <c r="C389" s="283" t="s">
        <v>356</v>
      </c>
      <c r="D389" s="200">
        <f>D388</f>
        <v>0</v>
      </c>
      <c r="E389" s="200">
        <f>E388</f>
        <v>0</v>
      </c>
      <c r="F389" s="538" t="e">
        <f>E389/D389</f>
        <v>#DIV/0!</v>
      </c>
      <c r="G389" s="617"/>
      <c r="H389" s="640"/>
      <c r="I389" s="751"/>
      <c r="J389" s="575"/>
      <c r="K389" s="582"/>
      <c r="L389" s="607"/>
      <c r="M389" s="601"/>
      <c r="N389" s="593"/>
    </row>
    <row r="390" spans="1:14" s="38" customFormat="1" ht="12" hidden="1">
      <c r="A390" s="222"/>
      <c r="B390" s="223"/>
      <c r="C390" s="289" t="s">
        <v>359</v>
      </c>
      <c r="D390" s="214"/>
      <c r="E390" s="203"/>
      <c r="F390" s="519"/>
      <c r="G390" s="614"/>
      <c r="H390" s="639"/>
      <c r="I390" s="751"/>
      <c r="J390" s="575"/>
      <c r="K390" s="581"/>
      <c r="L390" s="607"/>
      <c r="M390" s="601"/>
      <c r="N390" s="590"/>
    </row>
    <row r="391" spans="1:14" s="38" customFormat="1" ht="12" hidden="1">
      <c r="A391" s="226"/>
      <c r="B391" s="227"/>
      <c r="C391" s="61" t="s">
        <v>360</v>
      </c>
      <c r="D391" s="221"/>
      <c r="E391" s="203"/>
      <c r="F391" s="519"/>
      <c r="G391" s="614"/>
      <c r="H391" s="639"/>
      <c r="I391" s="751"/>
      <c r="J391" s="575"/>
      <c r="K391" s="581"/>
      <c r="L391" s="607"/>
      <c r="M391" s="601"/>
      <c r="N391" s="590"/>
    </row>
    <row r="392" spans="1:14" s="38" customFormat="1" ht="12" hidden="1">
      <c r="A392" s="226"/>
      <c r="B392" s="227"/>
      <c r="C392" s="61" t="s">
        <v>361</v>
      </c>
      <c r="D392" s="221" t="e">
        <f>#REF!+#REF!+#REF!+#REF!</f>
        <v>#REF!</v>
      </c>
      <c r="E392" s="203"/>
      <c r="F392" s="519"/>
      <c r="G392" s="614"/>
      <c r="H392" s="639"/>
      <c r="I392" s="751"/>
      <c r="J392" s="575"/>
      <c r="K392" s="581"/>
      <c r="L392" s="607"/>
      <c r="M392" s="601"/>
      <c r="N392" s="590"/>
    </row>
    <row r="393" spans="1:14" s="38" customFormat="1" ht="12" hidden="1">
      <c r="A393" s="226"/>
      <c r="B393" s="227"/>
      <c r="C393" s="61" t="s">
        <v>362</v>
      </c>
      <c r="D393" s="221"/>
      <c r="E393" s="203"/>
      <c r="F393" s="519"/>
      <c r="G393" s="614"/>
      <c r="H393" s="639"/>
      <c r="I393" s="751"/>
      <c r="J393" s="575"/>
      <c r="K393" s="581"/>
      <c r="L393" s="607"/>
      <c r="M393" s="601"/>
      <c r="N393" s="590"/>
    </row>
    <row r="394" spans="1:14" s="38" customFormat="1" ht="12" hidden="1">
      <c r="A394" s="226"/>
      <c r="B394" s="227"/>
      <c r="C394" s="61" t="s">
        <v>363</v>
      </c>
      <c r="D394" s="221"/>
      <c r="E394" s="203"/>
      <c r="F394" s="519"/>
      <c r="G394" s="614"/>
      <c r="H394" s="639"/>
      <c r="I394" s="751"/>
      <c r="J394" s="575"/>
      <c r="K394" s="581"/>
      <c r="L394" s="607"/>
      <c r="M394" s="601"/>
      <c r="N394" s="590"/>
    </row>
    <row r="395" spans="1:14" s="38" customFormat="1" ht="12" hidden="1">
      <c r="A395" s="226"/>
      <c r="B395" s="227"/>
      <c r="C395" s="61" t="s">
        <v>364</v>
      </c>
      <c r="D395" s="221"/>
      <c r="E395" s="203"/>
      <c r="F395" s="519"/>
      <c r="G395" s="614"/>
      <c r="H395" s="639"/>
      <c r="I395" s="751"/>
      <c r="J395" s="575"/>
      <c r="K395" s="581"/>
      <c r="L395" s="607"/>
      <c r="M395" s="601"/>
      <c r="N395" s="590"/>
    </row>
    <row r="396" spans="1:14" s="38" customFormat="1" ht="12" hidden="1">
      <c r="A396" s="226"/>
      <c r="B396" s="227"/>
      <c r="C396" s="61" t="s">
        <v>365</v>
      </c>
      <c r="D396" s="221"/>
      <c r="E396" s="203"/>
      <c r="F396" s="519"/>
      <c r="G396" s="614"/>
      <c r="H396" s="639"/>
      <c r="I396" s="751"/>
      <c r="J396" s="575"/>
      <c r="K396" s="581"/>
      <c r="L396" s="607"/>
      <c r="M396" s="601"/>
      <c r="N396" s="590"/>
    </row>
    <row r="397" spans="1:14" s="38" customFormat="1" ht="12" hidden="1">
      <c r="A397" s="228"/>
      <c r="B397" s="229"/>
      <c r="C397" s="290" t="s">
        <v>366</v>
      </c>
      <c r="D397" s="221" t="e">
        <f>SUM(D391:D396)</f>
        <v>#REF!</v>
      </c>
      <c r="E397" s="203"/>
      <c r="F397" s="519"/>
      <c r="G397" s="614"/>
      <c r="H397" s="639"/>
      <c r="I397" s="751"/>
      <c r="J397" s="575"/>
      <c r="K397" s="581"/>
      <c r="L397" s="607"/>
      <c r="M397" s="601"/>
      <c r="N397" s="590"/>
    </row>
    <row r="398" spans="1:14" s="92" customFormat="1" ht="12.75" hidden="1">
      <c r="A398" s="254"/>
      <c r="B398" s="282"/>
      <c r="C398" s="291" t="s">
        <v>367</v>
      </c>
      <c r="D398" s="200"/>
      <c r="E398" s="200">
        <f>E374+E378+E382+E386+E389</f>
        <v>0</v>
      </c>
      <c r="F398" s="538" t="e">
        <f>E398/D398</f>
        <v>#DIV/0!</v>
      </c>
      <c r="G398" s="617"/>
      <c r="H398" s="640"/>
      <c r="I398" s="751"/>
      <c r="J398" s="575"/>
      <c r="K398" s="582"/>
      <c r="L398" s="607"/>
      <c r="M398" s="601"/>
      <c r="N398" s="593"/>
    </row>
    <row r="399" spans="1:14" s="92" customFormat="1" ht="12.75" hidden="1">
      <c r="A399" s="273"/>
      <c r="B399" s="274"/>
      <c r="C399" s="1254" t="s">
        <v>368</v>
      </c>
      <c r="D399" s="1254"/>
      <c r="E399" s="1254"/>
      <c r="F399" s="1254"/>
      <c r="G399" s="617"/>
      <c r="H399" s="640"/>
      <c r="I399" s="751"/>
      <c r="J399" s="575"/>
      <c r="K399" s="582"/>
      <c r="L399" s="607"/>
      <c r="M399" s="601"/>
      <c r="N399" s="593"/>
    </row>
    <row r="400" spans="1:14" s="92" customFormat="1" ht="12.75" hidden="1">
      <c r="A400" s="278"/>
      <c r="B400" s="274"/>
      <c r="C400" s="856" t="s">
        <v>390</v>
      </c>
      <c r="D400" s="292"/>
      <c r="E400" s="293"/>
      <c r="F400" s="292"/>
      <c r="G400" s="617"/>
      <c r="H400" s="640"/>
      <c r="I400" s="751"/>
      <c r="J400" s="575"/>
      <c r="K400" s="582"/>
      <c r="L400" s="607"/>
      <c r="M400" s="601"/>
      <c r="N400" s="593"/>
    </row>
    <row r="401" spans="1:14" s="38" customFormat="1" ht="12" hidden="1">
      <c r="A401" s="233"/>
      <c r="B401" s="60">
        <v>423</v>
      </c>
      <c r="C401" s="61" t="s">
        <v>146</v>
      </c>
      <c r="D401" s="213">
        <v>0</v>
      </c>
      <c r="E401" s="62">
        <f>E402</f>
        <v>0</v>
      </c>
      <c r="F401" s="517" t="e">
        <f>E401/D401</f>
        <v>#DIV/0!</v>
      </c>
      <c r="G401" s="614"/>
      <c r="H401" s="639"/>
      <c r="I401" s="751">
        <v>325000</v>
      </c>
      <c r="J401" s="575"/>
      <c r="K401" s="581"/>
      <c r="L401" s="607"/>
      <c r="M401" s="601"/>
      <c r="N401" s="590"/>
    </row>
    <row r="402" spans="1:14" s="38" customFormat="1" ht="12" hidden="1">
      <c r="A402" s="28"/>
      <c r="B402" s="67">
        <v>4239</v>
      </c>
      <c r="C402" s="199" t="s">
        <v>156</v>
      </c>
      <c r="D402" s="204"/>
      <c r="E402" s="203"/>
      <c r="F402" s="518"/>
      <c r="G402" s="614"/>
      <c r="H402" s="639"/>
      <c r="I402" s="751"/>
      <c r="J402" s="575"/>
      <c r="K402" s="581"/>
      <c r="L402" s="607"/>
      <c r="M402" s="601"/>
      <c r="N402" s="590"/>
    </row>
    <row r="403" spans="1:14" s="92" customFormat="1" ht="12.75" hidden="1">
      <c r="A403" s="254"/>
      <c r="B403" s="282"/>
      <c r="C403" s="283" t="s">
        <v>356</v>
      </c>
      <c r="D403" s="200">
        <f>D401</f>
        <v>0</v>
      </c>
      <c r="E403" s="200">
        <f>E401</f>
        <v>0</v>
      </c>
      <c r="F403" s="538" t="e">
        <f>E403/D403</f>
        <v>#DIV/0!</v>
      </c>
      <c r="G403" s="617"/>
      <c r="H403" s="640"/>
      <c r="I403" s="751"/>
      <c r="J403" s="575"/>
      <c r="K403" s="582"/>
      <c r="L403" s="607"/>
      <c r="M403" s="601"/>
      <c r="N403" s="593"/>
    </row>
    <row r="404" spans="1:14" s="92" customFormat="1" ht="12.75" hidden="1">
      <c r="A404" s="278"/>
      <c r="B404" s="274"/>
      <c r="C404" s="284" t="s">
        <v>369</v>
      </c>
      <c r="D404" s="285"/>
      <c r="E404" s="286"/>
      <c r="F404" s="539"/>
      <c r="G404" s="617"/>
      <c r="H404" s="640"/>
      <c r="I404" s="751"/>
      <c r="J404" s="575"/>
      <c r="K404" s="582"/>
      <c r="L404" s="607"/>
      <c r="M404" s="601"/>
      <c r="N404" s="593"/>
    </row>
    <row r="405" spans="1:14" s="38" customFormat="1" ht="12" hidden="1">
      <c r="A405" s="233"/>
      <c r="B405" s="287">
        <v>423</v>
      </c>
      <c r="C405" s="61" t="s">
        <v>146</v>
      </c>
      <c r="D405" s="213"/>
      <c r="E405" s="241">
        <f>E406</f>
        <v>0</v>
      </c>
      <c r="F405" s="517" t="e">
        <f>E405/D405</f>
        <v>#DIV/0!</v>
      </c>
      <c r="G405" s="614"/>
      <c r="H405" s="639"/>
      <c r="I405" s="751"/>
      <c r="J405" s="575"/>
      <c r="K405" s="581"/>
      <c r="L405" s="607"/>
      <c r="M405" s="601"/>
      <c r="N405" s="590"/>
    </row>
    <row r="406" spans="1:14" s="38" customFormat="1" ht="12" hidden="1">
      <c r="A406" s="28"/>
      <c r="B406" s="67">
        <v>4239</v>
      </c>
      <c r="C406" s="199" t="s">
        <v>156</v>
      </c>
      <c r="D406" s="204"/>
      <c r="E406" s="203"/>
      <c r="F406" s="518"/>
      <c r="G406" s="614"/>
      <c r="H406" s="639"/>
      <c r="I406" s="751"/>
      <c r="J406" s="575"/>
      <c r="K406" s="581"/>
      <c r="L406" s="607"/>
      <c r="M406" s="601"/>
      <c r="N406" s="590"/>
    </row>
    <row r="407" spans="1:14" s="92" customFormat="1" ht="12.75" hidden="1">
      <c r="A407" s="254"/>
      <c r="B407" s="282"/>
      <c r="C407" s="283" t="s">
        <v>356</v>
      </c>
      <c r="D407" s="200"/>
      <c r="E407" s="200">
        <f>E405</f>
        <v>0</v>
      </c>
      <c r="F407" s="538" t="e">
        <f>E407/D407</f>
        <v>#DIV/0!</v>
      </c>
      <c r="G407" s="617"/>
      <c r="H407" s="640"/>
      <c r="I407" s="751"/>
      <c r="J407" s="575"/>
      <c r="K407" s="582"/>
      <c r="L407" s="607"/>
      <c r="M407" s="601"/>
      <c r="N407" s="593"/>
    </row>
    <row r="408" spans="1:14" s="92" customFormat="1" ht="12.75" hidden="1">
      <c r="A408" s="278"/>
      <c r="B408" s="274"/>
      <c r="C408" s="284" t="s">
        <v>370</v>
      </c>
      <c r="D408" s="285"/>
      <c r="E408" s="286"/>
      <c r="F408" s="539"/>
      <c r="G408" s="617"/>
      <c r="H408" s="640"/>
      <c r="I408" s="751"/>
      <c r="J408" s="575"/>
      <c r="K408" s="582"/>
      <c r="L408" s="607"/>
      <c r="M408" s="601"/>
      <c r="N408" s="593"/>
    </row>
    <row r="409" spans="1:14" s="92" customFormat="1" ht="12" hidden="1">
      <c r="A409" s="294"/>
      <c r="B409" s="90">
        <v>421</v>
      </c>
      <c r="C409" s="201" t="s">
        <v>139</v>
      </c>
      <c r="D409" s="627"/>
      <c r="E409" s="198">
        <f>E410</f>
        <v>0</v>
      </c>
      <c r="F409" s="517" t="e">
        <f>E409/D409</f>
        <v>#DIV/0!</v>
      </c>
      <c r="G409" s="617"/>
      <c r="H409" s="640"/>
      <c r="I409" s="751">
        <v>250000</v>
      </c>
      <c r="J409" s="575"/>
      <c r="K409" s="582"/>
      <c r="L409" s="607"/>
      <c r="M409" s="601"/>
      <c r="N409" s="593"/>
    </row>
    <row r="410" spans="1:14" s="38" customFormat="1" ht="12" hidden="1">
      <c r="A410" s="28"/>
      <c r="B410" s="67">
        <v>4219</v>
      </c>
      <c r="C410" s="199" t="s">
        <v>248</v>
      </c>
      <c r="D410" s="204"/>
      <c r="E410" s="203">
        <v>0</v>
      </c>
      <c r="F410" s="518"/>
      <c r="G410" s="614"/>
      <c r="H410" s="639"/>
      <c r="I410" s="751"/>
      <c r="J410" s="575"/>
      <c r="K410" s="581"/>
      <c r="L410" s="607"/>
      <c r="M410" s="601"/>
      <c r="N410" s="590"/>
    </row>
    <row r="411" spans="1:14" s="38" customFormat="1" ht="12" hidden="1">
      <c r="A411" s="93"/>
      <c r="B411" s="60">
        <v>423</v>
      </c>
      <c r="C411" s="61" t="s">
        <v>146</v>
      </c>
      <c r="D411" s="628"/>
      <c r="E411" s="241">
        <f>E413+SUM(E412:E413)</f>
        <v>0</v>
      </c>
      <c r="F411" s="517" t="e">
        <f>E411/D411</f>
        <v>#DIV/0!</v>
      </c>
      <c r="G411" s="614"/>
      <c r="H411" s="639"/>
      <c r="I411" s="751">
        <v>25000</v>
      </c>
      <c r="J411" s="575"/>
      <c r="K411" s="581"/>
      <c r="L411" s="607"/>
      <c r="M411" s="601"/>
      <c r="N411" s="590"/>
    </row>
    <row r="412" spans="1:14" s="38" customFormat="1" ht="12" hidden="1">
      <c r="A412" s="93"/>
      <c r="B412" s="67">
        <v>4234</v>
      </c>
      <c r="C412" s="199" t="s">
        <v>150</v>
      </c>
      <c r="D412" s="213"/>
      <c r="E412" s="241">
        <v>0</v>
      </c>
      <c r="F412" s="517"/>
      <c r="G412" s="614"/>
      <c r="H412" s="639"/>
      <c r="I412" s="751"/>
      <c r="J412" s="575"/>
      <c r="K412" s="581"/>
      <c r="L412" s="607"/>
      <c r="M412" s="601"/>
      <c r="N412" s="590"/>
    </row>
    <row r="413" spans="1:14" s="38" customFormat="1" ht="12" hidden="1">
      <c r="A413" s="28"/>
      <c r="B413" s="67">
        <v>4239</v>
      </c>
      <c r="C413" s="199" t="s">
        <v>156</v>
      </c>
      <c r="D413" s="204"/>
      <c r="E413" s="203">
        <v>0</v>
      </c>
      <c r="F413" s="518"/>
      <c r="G413" s="614"/>
      <c r="H413" s="639"/>
      <c r="I413" s="751"/>
      <c r="J413" s="575"/>
      <c r="K413" s="581"/>
      <c r="L413" s="607"/>
      <c r="M413" s="601"/>
      <c r="N413" s="590"/>
    </row>
    <row r="414" spans="1:14" s="92" customFormat="1" ht="12" hidden="1">
      <c r="A414" s="233"/>
      <c r="B414" s="281">
        <v>424</v>
      </c>
      <c r="C414" s="259" t="s">
        <v>158</v>
      </c>
      <c r="D414" s="202"/>
      <c r="E414" s="202">
        <f>E415</f>
        <v>0</v>
      </c>
      <c r="F414" s="518" t="e">
        <f>E414/D414</f>
        <v>#DIV/0!</v>
      </c>
      <c r="G414" s="617"/>
      <c r="H414" s="640"/>
      <c r="I414" s="751"/>
      <c r="J414" s="575"/>
      <c r="K414" s="582"/>
      <c r="L414" s="607"/>
      <c r="M414" s="601"/>
      <c r="N414" s="593"/>
    </row>
    <row r="415" spans="1:14" s="38" customFormat="1" ht="12" hidden="1">
      <c r="A415" s="28"/>
      <c r="B415" s="67">
        <v>4249</v>
      </c>
      <c r="C415" s="199" t="s">
        <v>163</v>
      </c>
      <c r="D415" s="200"/>
      <c r="E415" s="203">
        <v>0</v>
      </c>
      <c r="F415" s="518"/>
      <c r="G415" s="614"/>
      <c r="H415" s="639"/>
      <c r="I415" s="751"/>
      <c r="J415" s="575"/>
      <c r="K415" s="581"/>
      <c r="L415" s="607"/>
      <c r="M415" s="601"/>
      <c r="N415" s="590"/>
    </row>
    <row r="416" spans="1:14" s="92" customFormat="1" ht="12.75" hidden="1">
      <c r="A416" s="254"/>
      <c r="B416" s="282"/>
      <c r="C416" s="283" t="s">
        <v>356</v>
      </c>
      <c r="D416" s="200"/>
      <c r="E416" s="200">
        <f>E409+E411+E414</f>
        <v>0</v>
      </c>
      <c r="F416" s="538" t="e">
        <f>E416/D416</f>
        <v>#DIV/0!</v>
      </c>
      <c r="G416" s="617"/>
      <c r="H416" s="640"/>
      <c r="I416" s="751"/>
      <c r="J416" s="575"/>
      <c r="K416" s="582"/>
      <c r="L416" s="607"/>
      <c r="M416" s="601"/>
      <c r="N416" s="593"/>
    </row>
    <row r="417" spans="1:14" s="92" customFormat="1" ht="12.75" hidden="1">
      <c r="A417" s="278"/>
      <c r="B417" s="274"/>
      <c r="C417" s="284" t="s">
        <v>371</v>
      </c>
      <c r="D417" s="285"/>
      <c r="E417" s="286"/>
      <c r="F417" s="539"/>
      <c r="G417" s="617"/>
      <c r="H417" s="640"/>
      <c r="I417" s="751"/>
      <c r="J417" s="575"/>
      <c r="K417" s="582"/>
      <c r="L417" s="607"/>
      <c r="M417" s="601"/>
      <c r="N417" s="593"/>
    </row>
    <row r="418" spans="1:14" s="38" customFormat="1" ht="12" hidden="1">
      <c r="A418" s="233"/>
      <c r="B418" s="287">
        <v>423</v>
      </c>
      <c r="C418" s="61" t="s">
        <v>146</v>
      </c>
      <c r="D418" s="198"/>
      <c r="E418" s="62">
        <f>SUM(E419:E420)</f>
        <v>0</v>
      </c>
      <c r="F418" s="517" t="e">
        <f>E418/D418</f>
        <v>#DIV/0!</v>
      </c>
      <c r="G418" s="614"/>
      <c r="H418" s="639"/>
      <c r="I418" s="751">
        <v>300000</v>
      </c>
      <c r="J418" s="575"/>
      <c r="K418" s="581"/>
      <c r="L418" s="607"/>
      <c r="M418" s="601"/>
      <c r="N418" s="590"/>
    </row>
    <row r="419" spans="1:14" s="38" customFormat="1" ht="12" hidden="1">
      <c r="A419" s="28"/>
      <c r="B419" s="67">
        <v>4239</v>
      </c>
      <c r="C419" s="199" t="s">
        <v>156</v>
      </c>
      <c r="D419" s="204"/>
      <c r="E419" s="203">
        <v>0</v>
      </c>
      <c r="F419" s="518"/>
      <c r="G419" s="614"/>
      <c r="H419" s="639"/>
      <c r="I419" s="751"/>
      <c r="J419" s="575"/>
      <c r="K419" s="581"/>
      <c r="L419" s="607"/>
      <c r="M419" s="601"/>
      <c r="N419" s="590"/>
    </row>
    <row r="420" spans="1:14" s="38" customFormat="1" ht="12" hidden="1">
      <c r="A420" s="216"/>
      <c r="B420" s="67">
        <v>4269</v>
      </c>
      <c r="C420" s="68" t="s">
        <v>372</v>
      </c>
      <c r="D420" s="204"/>
      <c r="E420" s="203">
        <v>0</v>
      </c>
      <c r="F420" s="518"/>
      <c r="G420" s="614"/>
      <c r="H420" s="639"/>
      <c r="I420" s="751"/>
      <c r="J420" s="575"/>
      <c r="K420" s="581"/>
      <c r="L420" s="607"/>
      <c r="M420" s="601"/>
      <c r="N420" s="590"/>
    </row>
    <row r="421" spans="1:14" s="92" customFormat="1" ht="12.75" hidden="1">
      <c r="A421" s="254"/>
      <c r="B421" s="282"/>
      <c r="C421" s="283" t="s">
        <v>356</v>
      </c>
      <c r="D421" s="200"/>
      <c r="E421" s="200">
        <f>E418</f>
        <v>0</v>
      </c>
      <c r="F421" s="538" t="e">
        <f>E421/D421</f>
        <v>#DIV/0!</v>
      </c>
      <c r="G421" s="617"/>
      <c r="H421" s="640"/>
      <c r="I421" s="751"/>
      <c r="J421" s="575"/>
      <c r="K421" s="582"/>
      <c r="L421" s="607"/>
      <c r="M421" s="601"/>
      <c r="N421" s="593"/>
    </row>
    <row r="422" spans="1:14" s="38" customFormat="1" ht="12" hidden="1">
      <c r="A422" s="222"/>
      <c r="B422" s="223"/>
      <c r="C422" s="289" t="s">
        <v>373</v>
      </c>
      <c r="D422" s="214"/>
      <c r="E422" s="203"/>
      <c r="F422" s="519"/>
      <c r="G422" s="614"/>
      <c r="H422" s="639"/>
      <c r="I422" s="751"/>
      <c r="J422" s="575"/>
      <c r="K422" s="581"/>
      <c r="L422" s="607"/>
      <c r="M422" s="601"/>
      <c r="N422" s="590"/>
    </row>
    <row r="423" spans="1:14" s="38" customFormat="1" ht="12" hidden="1">
      <c r="A423" s="226"/>
      <c r="B423" s="227"/>
      <c r="C423" s="61" t="s">
        <v>360</v>
      </c>
      <c r="D423" s="221"/>
      <c r="E423" s="203"/>
      <c r="F423" s="519"/>
      <c r="G423" s="614"/>
      <c r="H423" s="639"/>
      <c r="I423" s="751"/>
      <c r="J423" s="575"/>
      <c r="K423" s="581"/>
      <c r="L423" s="607"/>
      <c r="M423" s="601"/>
      <c r="N423" s="590"/>
    </row>
    <row r="424" spans="1:14" s="38" customFormat="1" ht="12" hidden="1">
      <c r="A424" s="226"/>
      <c r="B424" s="227"/>
      <c r="C424" s="61" t="s">
        <v>361</v>
      </c>
      <c r="D424" s="221" t="e">
        <f>#REF!+#REF!+#REF!+#REF!</f>
        <v>#REF!</v>
      </c>
      <c r="E424" s="203"/>
      <c r="F424" s="519"/>
      <c r="G424" s="614"/>
      <c r="H424" s="639"/>
      <c r="I424" s="751"/>
      <c r="J424" s="575"/>
      <c r="K424" s="581"/>
      <c r="L424" s="607"/>
      <c r="M424" s="601"/>
      <c r="N424" s="590"/>
    </row>
    <row r="425" spans="1:14" s="38" customFormat="1" ht="12" hidden="1">
      <c r="A425" s="226"/>
      <c r="B425" s="227"/>
      <c r="C425" s="61" t="s">
        <v>362</v>
      </c>
      <c r="D425" s="221"/>
      <c r="E425" s="203"/>
      <c r="F425" s="519"/>
      <c r="G425" s="614"/>
      <c r="H425" s="639"/>
      <c r="I425" s="751"/>
      <c r="J425" s="575"/>
      <c r="K425" s="581"/>
      <c r="L425" s="607"/>
      <c r="M425" s="601"/>
      <c r="N425" s="590"/>
    </row>
    <row r="426" spans="1:14" s="38" customFormat="1" ht="12" hidden="1">
      <c r="A426" s="226"/>
      <c r="B426" s="227"/>
      <c r="C426" s="61" t="s">
        <v>363</v>
      </c>
      <c r="D426" s="221"/>
      <c r="E426" s="203"/>
      <c r="F426" s="519"/>
      <c r="G426" s="614"/>
      <c r="H426" s="639"/>
      <c r="I426" s="751"/>
      <c r="J426" s="575"/>
      <c r="K426" s="581"/>
      <c r="L426" s="607"/>
      <c r="M426" s="601"/>
      <c r="N426" s="590"/>
    </row>
    <row r="427" spans="1:14" s="38" customFormat="1" ht="12" hidden="1">
      <c r="A427" s="226"/>
      <c r="B427" s="227"/>
      <c r="C427" s="61" t="s">
        <v>364</v>
      </c>
      <c r="D427" s="221"/>
      <c r="E427" s="203"/>
      <c r="F427" s="519"/>
      <c r="G427" s="614"/>
      <c r="H427" s="639"/>
      <c r="I427" s="751"/>
      <c r="J427" s="575"/>
      <c r="K427" s="581"/>
      <c r="L427" s="607"/>
      <c r="M427" s="601"/>
      <c r="N427" s="590"/>
    </row>
    <row r="428" spans="1:14" s="38" customFormat="1" ht="12" hidden="1">
      <c r="A428" s="226"/>
      <c r="B428" s="227"/>
      <c r="C428" s="61" t="s">
        <v>365</v>
      </c>
      <c r="D428" s="221"/>
      <c r="E428" s="203"/>
      <c r="F428" s="519"/>
      <c r="G428" s="614"/>
      <c r="H428" s="639"/>
      <c r="I428" s="751"/>
      <c r="J428" s="575"/>
      <c r="K428" s="581"/>
      <c r="L428" s="607"/>
      <c r="M428" s="601"/>
      <c r="N428" s="590"/>
    </row>
    <row r="429" spans="1:14" s="38" customFormat="1" ht="12" hidden="1">
      <c r="A429" s="228"/>
      <c r="B429" s="229"/>
      <c r="C429" s="290" t="s">
        <v>374</v>
      </c>
      <c r="D429" s="221" t="e">
        <f>SUM(D423:D428)</f>
        <v>#REF!</v>
      </c>
      <c r="E429" s="203"/>
      <c r="F429" s="519"/>
      <c r="G429" s="614"/>
      <c r="H429" s="639"/>
      <c r="I429" s="751"/>
      <c r="J429" s="575"/>
      <c r="K429" s="581"/>
      <c r="L429" s="607"/>
      <c r="M429" s="601"/>
      <c r="N429" s="590"/>
    </row>
    <row r="430" spans="1:14" s="92" customFormat="1" ht="12.75" hidden="1">
      <c r="A430" s="254"/>
      <c r="B430" s="282"/>
      <c r="C430" s="291" t="s">
        <v>375</v>
      </c>
      <c r="D430" s="200"/>
      <c r="E430" s="200">
        <f>E403+E407+E416+E421</f>
        <v>0</v>
      </c>
      <c r="F430" s="538" t="e">
        <f>E430/D430</f>
        <v>#DIV/0!</v>
      </c>
      <c r="G430" s="617"/>
      <c r="H430" s="640"/>
      <c r="I430" s="751"/>
      <c r="J430" s="575"/>
      <c r="K430" s="582"/>
      <c r="L430" s="607"/>
      <c r="M430" s="601"/>
      <c r="N430" s="593"/>
    </row>
    <row r="431" spans="1:14" s="92" customFormat="1" ht="12.75">
      <c r="A431" s="964"/>
      <c r="B431" s="274"/>
      <c r="C431" s="1181" t="s">
        <v>376</v>
      </c>
      <c r="D431" s="1181"/>
      <c r="E431" s="1181"/>
      <c r="F431" s="539"/>
      <c r="G431" s="617"/>
      <c r="H431" s="640"/>
      <c r="I431" s="751"/>
      <c r="J431" s="575"/>
      <c r="K431" s="582"/>
      <c r="L431" s="607"/>
      <c r="M431" s="601"/>
      <c r="N431" s="593"/>
    </row>
    <row r="432" spans="1:14" s="1117" customFormat="1" ht="12">
      <c r="A432" s="1339" t="s">
        <v>340</v>
      </c>
      <c r="B432" s="1323">
        <v>425</v>
      </c>
      <c r="C432" s="1115" t="s">
        <v>342</v>
      </c>
      <c r="D432" s="1156">
        <v>0</v>
      </c>
      <c r="E432" s="1133"/>
      <c r="F432" s="1134"/>
      <c r="G432" s="1340"/>
      <c r="H432" s="1156">
        <f>D432+G432</f>
        <v>0</v>
      </c>
      <c r="I432" s="1341"/>
      <c r="J432" s="1342"/>
      <c r="K432" s="1342"/>
      <c r="L432" s="1342"/>
      <c r="M432" s="1342"/>
      <c r="N432" s="1343"/>
    </row>
    <row r="433" spans="1:14" s="44" customFormat="1" ht="12">
      <c r="A433" s="965"/>
      <c r="B433" s="76"/>
      <c r="C433" s="1038" t="s">
        <v>384</v>
      </c>
      <c r="D433" s="1039"/>
      <c r="E433" s="97"/>
      <c r="F433" s="318" t="e">
        <f>E433/D433</f>
        <v>#DIV/0!</v>
      </c>
      <c r="G433" s="614"/>
      <c r="H433" s="639"/>
      <c r="I433" s="728"/>
      <c r="J433" s="729"/>
      <c r="K433" s="568"/>
      <c r="L433" s="730"/>
      <c r="M433" s="731"/>
      <c r="N433" s="589"/>
    </row>
    <row r="434" spans="1:14" s="66" customFormat="1" ht="12">
      <c r="A434" s="233" t="s">
        <v>1244</v>
      </c>
      <c r="B434" s="90">
        <v>424</v>
      </c>
      <c r="C434" s="259" t="s">
        <v>158</v>
      </c>
      <c r="D434" s="202">
        <v>1780000</v>
      </c>
      <c r="E434" s="203">
        <f>E435</f>
        <v>1780000</v>
      </c>
      <c r="F434" s="519">
        <f>E434/D434</f>
        <v>1</v>
      </c>
      <c r="G434" s="617"/>
      <c r="H434" s="640"/>
      <c r="I434" s="728"/>
      <c r="J434" s="729"/>
      <c r="K434" s="571"/>
      <c r="L434" s="730"/>
      <c r="M434" s="731"/>
      <c r="N434" s="594"/>
    </row>
    <row r="435" spans="1:14" s="66" customFormat="1" ht="12" hidden="1">
      <c r="A435" s="294"/>
      <c r="B435" s="76">
        <v>4241</v>
      </c>
      <c r="C435" s="1034" t="s">
        <v>355</v>
      </c>
      <c r="D435" s="202"/>
      <c r="E435" s="203">
        <v>1780000</v>
      </c>
      <c r="F435" s="519"/>
      <c r="G435" s="617"/>
      <c r="H435" s="640"/>
      <c r="I435" s="728"/>
      <c r="J435" s="729"/>
      <c r="K435" s="571"/>
      <c r="L435" s="730"/>
      <c r="M435" s="731"/>
      <c r="N435" s="594"/>
    </row>
    <row r="436" spans="1:14" s="92" customFormat="1" ht="12.75">
      <c r="A436" s="294"/>
      <c r="B436" s="60"/>
      <c r="C436" s="291" t="s">
        <v>356</v>
      </c>
      <c r="D436" s="202">
        <f>D434</f>
        <v>1780000</v>
      </c>
      <c r="E436" s="198">
        <f>E434</f>
        <v>1780000</v>
      </c>
      <c r="F436" s="517">
        <f>E436/D436</f>
        <v>1</v>
      </c>
      <c r="G436" s="617"/>
      <c r="H436" s="640">
        <f>D436+G436</f>
        <v>1780000</v>
      </c>
      <c r="I436" s="751"/>
      <c r="J436" s="575"/>
      <c r="K436" s="582"/>
      <c r="L436" s="607"/>
      <c r="M436" s="601"/>
      <c r="N436" s="593"/>
    </row>
    <row r="437" spans="1:14" s="92" customFormat="1" ht="12.75" hidden="1">
      <c r="A437" s="245"/>
      <c r="B437" s="282"/>
      <c r="C437" s="283" t="s">
        <v>391</v>
      </c>
      <c r="D437" s="200">
        <f>D436+D434+D432</f>
        <v>3560000</v>
      </c>
      <c r="E437" s="200">
        <f>E436+E432</f>
        <v>1780000</v>
      </c>
      <c r="F437" s="372">
        <f>E437/D437</f>
        <v>0.5</v>
      </c>
      <c r="G437" s="617"/>
      <c r="H437" s="640"/>
      <c r="I437" s="751"/>
      <c r="J437" s="575"/>
      <c r="K437" s="582"/>
      <c r="L437" s="607"/>
      <c r="M437" s="601"/>
      <c r="N437" s="593"/>
    </row>
    <row r="438" spans="1:14" s="92" customFormat="1" ht="12.75">
      <c r="A438" s="1068"/>
      <c r="B438" s="274"/>
      <c r="C438" s="284" t="s">
        <v>377</v>
      </c>
      <c r="D438" s="285"/>
      <c r="E438" s="286"/>
      <c r="F438" s="539"/>
      <c r="G438" s="617"/>
      <c r="H438" s="640"/>
      <c r="I438" s="751"/>
      <c r="J438" s="575"/>
      <c r="K438" s="582"/>
      <c r="L438" s="607"/>
      <c r="M438" s="601"/>
      <c r="N438" s="593"/>
    </row>
    <row r="439" spans="1:14" s="38" customFormat="1" ht="12">
      <c r="A439" s="956" t="s">
        <v>341</v>
      </c>
      <c r="B439" s="335">
        <v>424</v>
      </c>
      <c r="C439" s="1030" t="s">
        <v>158</v>
      </c>
      <c r="D439" s="213">
        <v>1200000</v>
      </c>
      <c r="E439" s="241">
        <f>E440</f>
        <v>0</v>
      </c>
      <c r="F439" s="1031">
        <f>E439/D439</f>
        <v>0</v>
      </c>
      <c r="G439" s="614"/>
      <c r="H439" s="198">
        <f>D439+G439</f>
        <v>1200000</v>
      </c>
      <c r="I439" s="751"/>
      <c r="J439" s="575"/>
      <c r="K439" s="581"/>
      <c r="L439" s="607"/>
      <c r="M439" s="601"/>
      <c r="N439" s="590"/>
    </row>
    <row r="440" spans="1:14" s="38" customFormat="1" ht="12" hidden="1">
      <c r="A440" s="1032"/>
      <c r="B440" s="1033">
        <v>4241</v>
      </c>
      <c r="C440" s="1034" t="s">
        <v>355</v>
      </c>
      <c r="D440" s="1035"/>
      <c r="E440" s="1036">
        <v>0</v>
      </c>
      <c r="F440" s="1037"/>
      <c r="G440" s="643"/>
      <c r="H440" s="221"/>
      <c r="I440" s="751"/>
      <c r="J440" s="575"/>
      <c r="K440" s="581"/>
      <c r="L440" s="607"/>
      <c r="M440" s="601"/>
      <c r="N440" s="590"/>
    </row>
    <row r="441" spans="1:14" s="92" customFormat="1" ht="12.75" hidden="1">
      <c r="A441" s="957"/>
      <c r="B441" s="1023"/>
      <c r="C441" s="1024"/>
      <c r="D441" s="1025"/>
      <c r="E441" s="1026"/>
      <c r="F441" s="1027"/>
      <c r="G441" s="1028"/>
      <c r="H441" s="1029"/>
      <c r="I441" s="751"/>
      <c r="J441" s="575"/>
      <c r="K441" s="582"/>
      <c r="L441" s="607"/>
      <c r="M441" s="601"/>
      <c r="N441" s="593"/>
    </row>
    <row r="442" spans="1:14" s="38" customFormat="1" ht="12">
      <c r="A442" s="884" t="s">
        <v>344</v>
      </c>
      <c r="B442" s="35">
        <v>426</v>
      </c>
      <c r="C442" s="36" t="s">
        <v>165</v>
      </c>
      <c r="D442" s="837">
        <v>800000</v>
      </c>
      <c r="E442" s="383">
        <f>E446</f>
        <v>739200</v>
      </c>
      <c r="F442" s="530">
        <f aca="true" t="shared" si="2" ref="F442:F447">E442/D442</f>
        <v>0.924</v>
      </c>
      <c r="G442" s="657"/>
      <c r="H442" s="837">
        <f>D442+G442</f>
        <v>800000</v>
      </c>
      <c r="I442" s="751"/>
      <c r="J442" s="575"/>
      <c r="K442" s="581"/>
      <c r="L442" s="607"/>
      <c r="M442" s="601"/>
      <c r="N442" s="590"/>
    </row>
    <row r="443" spans="1:14" s="66" customFormat="1" ht="11.25" hidden="1">
      <c r="A443" s="51"/>
      <c r="B443" s="403"/>
      <c r="C443" s="53"/>
      <c r="D443" s="235"/>
      <c r="E443" s="55"/>
      <c r="F443" s="318" t="e">
        <f t="shared" si="2"/>
        <v>#DIV/0!</v>
      </c>
      <c r="G443" s="617"/>
      <c r="H443" s="235"/>
      <c r="I443" s="728"/>
      <c r="J443" s="729"/>
      <c r="K443" s="571"/>
      <c r="L443" s="730"/>
      <c r="M443" s="731"/>
      <c r="N443" s="594"/>
    </row>
    <row r="444" spans="1:14" s="66" customFormat="1" ht="11.25" hidden="1">
      <c r="A444" s="51"/>
      <c r="D444" s="235"/>
      <c r="E444" s="55"/>
      <c r="F444" s="318" t="e">
        <f t="shared" si="2"/>
        <v>#DIV/0!</v>
      </c>
      <c r="G444" s="617"/>
      <c r="H444" s="235"/>
      <c r="I444" s="728"/>
      <c r="J444" s="729"/>
      <c r="K444" s="571"/>
      <c r="L444" s="730"/>
      <c r="M444" s="731"/>
      <c r="N444" s="594"/>
    </row>
    <row r="445" spans="1:14" s="66" customFormat="1" ht="11.25" hidden="1">
      <c r="A445" s="51"/>
      <c r="B445" s="403"/>
      <c r="C445" s="53"/>
      <c r="D445" s="235"/>
      <c r="E445" s="55"/>
      <c r="F445" s="318" t="e">
        <f t="shared" si="2"/>
        <v>#DIV/0!</v>
      </c>
      <c r="G445" s="617"/>
      <c r="H445" s="235"/>
      <c r="I445" s="728"/>
      <c r="J445" s="729"/>
      <c r="K445" s="571"/>
      <c r="L445" s="730"/>
      <c r="M445" s="731"/>
      <c r="N445" s="594"/>
    </row>
    <row r="446" spans="1:14" s="66" customFormat="1" ht="12" hidden="1">
      <c r="A446" s="51"/>
      <c r="B446" s="76">
        <v>4269</v>
      </c>
      <c r="C446" s="65" t="s">
        <v>372</v>
      </c>
      <c r="D446" s="235"/>
      <c r="E446" s="55">
        <v>739200</v>
      </c>
      <c r="F446" s="318" t="e">
        <f t="shared" si="2"/>
        <v>#DIV/0!</v>
      </c>
      <c r="G446" s="617"/>
      <c r="H446" s="235"/>
      <c r="I446" s="728"/>
      <c r="J446" s="729"/>
      <c r="K446" s="571"/>
      <c r="L446" s="730"/>
      <c r="M446" s="731"/>
      <c r="N446" s="594"/>
    </row>
    <row r="447" spans="1:14" s="66" customFormat="1" ht="13.5">
      <c r="A447" s="266"/>
      <c r="B447" s="267"/>
      <c r="C447" s="807" t="s">
        <v>617</v>
      </c>
      <c r="D447" s="200">
        <f>D372+D376+D380+D381+D432+D434+D439+D442</f>
        <v>6580000</v>
      </c>
      <c r="E447" s="200">
        <f>E372+E376+E380+E381+E432+E439+E442</f>
        <v>1237200</v>
      </c>
      <c r="F447" s="535">
        <f t="shared" si="2"/>
        <v>0.1880243161094225</v>
      </c>
      <c r="G447" s="617"/>
      <c r="H447" s="200">
        <f>D447+G447</f>
        <v>6580000</v>
      </c>
      <c r="I447" s="728"/>
      <c r="J447" s="729"/>
      <c r="K447" s="571"/>
      <c r="L447" s="730"/>
      <c r="M447" s="731"/>
      <c r="N447" s="594"/>
    </row>
    <row r="448" spans="1:14" s="38" customFormat="1" ht="13.5" hidden="1">
      <c r="A448" s="222"/>
      <c r="B448" s="223"/>
      <c r="C448" s="857" t="s">
        <v>618</v>
      </c>
      <c r="D448" s="224"/>
      <c r="E448" s="225"/>
      <c r="F448" s="522"/>
      <c r="G448" s="614"/>
      <c r="H448" s="639"/>
      <c r="I448" s="751"/>
      <c r="J448" s="575"/>
      <c r="K448" s="581"/>
      <c r="L448" s="607"/>
      <c r="M448" s="601"/>
      <c r="N448" s="590"/>
    </row>
    <row r="449" spans="1:14" s="38" customFormat="1" ht="12" hidden="1">
      <c r="A449" s="226"/>
      <c r="B449" s="227"/>
      <c r="C449" s="61" t="s">
        <v>360</v>
      </c>
      <c r="D449" s="221">
        <v>3220000</v>
      </c>
      <c r="E449" s="203"/>
      <c r="F449" s="519"/>
      <c r="G449" s="1182"/>
      <c r="H449" s="1183"/>
      <c r="I449" s="751"/>
      <c r="J449" s="575"/>
      <c r="K449" s="581"/>
      <c r="L449" s="607"/>
      <c r="M449" s="601"/>
      <c r="N449" s="590"/>
    </row>
    <row r="450" spans="1:14" s="38" customFormat="1" ht="12" customHeight="1" hidden="1">
      <c r="A450" s="226"/>
      <c r="B450" s="227"/>
      <c r="C450" s="61" t="s">
        <v>361</v>
      </c>
      <c r="D450" s="221"/>
      <c r="E450" s="203"/>
      <c r="F450" s="519"/>
      <c r="G450" s="1184"/>
      <c r="H450" s="1185"/>
      <c r="I450" s="751"/>
      <c r="J450" s="575"/>
      <c r="K450" s="581"/>
      <c r="L450" s="607"/>
      <c r="M450" s="601"/>
      <c r="N450" s="590"/>
    </row>
    <row r="451" spans="1:14" s="38" customFormat="1" ht="12" hidden="1">
      <c r="A451" s="226"/>
      <c r="B451" s="227"/>
      <c r="C451" s="61" t="s">
        <v>362</v>
      </c>
      <c r="D451" s="221"/>
      <c r="E451" s="203"/>
      <c r="F451" s="519"/>
      <c r="G451" s="1184"/>
      <c r="H451" s="1185"/>
      <c r="I451" s="751"/>
      <c r="J451" s="575"/>
      <c r="K451" s="581"/>
      <c r="L451" s="607"/>
      <c r="M451" s="601"/>
      <c r="N451" s="590"/>
    </row>
    <row r="452" spans="1:14" s="38" customFormat="1" ht="12" hidden="1">
      <c r="A452" s="226"/>
      <c r="B452" s="227"/>
      <c r="C452" s="61" t="s">
        <v>363</v>
      </c>
      <c r="D452" s="221"/>
      <c r="E452" s="203"/>
      <c r="F452" s="519"/>
      <c r="G452" s="1184"/>
      <c r="H452" s="1185"/>
      <c r="I452" s="751"/>
      <c r="J452" s="575"/>
      <c r="K452" s="581"/>
      <c r="L452" s="607"/>
      <c r="M452" s="601"/>
      <c r="N452" s="590"/>
    </row>
    <row r="453" spans="1:14" s="38" customFormat="1" ht="12" hidden="1">
      <c r="A453" s="226"/>
      <c r="B453" s="227"/>
      <c r="C453" s="61" t="s">
        <v>364</v>
      </c>
      <c r="D453" s="221">
        <v>3680000</v>
      </c>
      <c r="E453" s="203"/>
      <c r="F453" s="519"/>
      <c r="G453" s="1184"/>
      <c r="H453" s="1185"/>
      <c r="I453" s="751"/>
      <c r="J453" s="575"/>
      <c r="K453" s="581"/>
      <c r="L453" s="607"/>
      <c r="M453" s="601"/>
      <c r="N453" s="590"/>
    </row>
    <row r="454" spans="1:14" s="38" customFormat="1" ht="12" customHeight="1" hidden="1">
      <c r="A454" s="226"/>
      <c r="B454" s="227"/>
      <c r="C454" s="61" t="s">
        <v>365</v>
      </c>
      <c r="D454" s="221"/>
      <c r="E454" s="203"/>
      <c r="F454" s="519"/>
      <c r="G454" s="1184"/>
      <c r="H454" s="1185"/>
      <c r="I454" s="751"/>
      <c r="J454" s="575"/>
      <c r="K454" s="581"/>
      <c r="L454" s="607"/>
      <c r="M454" s="601"/>
      <c r="N454" s="590"/>
    </row>
    <row r="455" spans="1:14" s="38" customFormat="1" ht="13.5" hidden="1">
      <c r="A455" s="228"/>
      <c r="B455" s="229"/>
      <c r="C455" s="872" t="s">
        <v>619</v>
      </c>
      <c r="D455" s="221">
        <f>D449+D453</f>
        <v>6900000</v>
      </c>
      <c r="E455" s="203"/>
      <c r="F455" s="519"/>
      <c r="G455" s="1186"/>
      <c r="H455" s="1187"/>
      <c r="I455" s="751"/>
      <c r="J455" s="575"/>
      <c r="K455" s="581"/>
      <c r="L455" s="607"/>
      <c r="M455" s="601"/>
      <c r="N455" s="590"/>
    </row>
    <row r="456" spans="1:14" s="44" customFormat="1" ht="13.5" hidden="1">
      <c r="A456" s="296"/>
      <c r="B456" s="231"/>
      <c r="C456" s="871"/>
      <c r="D456" s="196"/>
      <c r="E456" s="197"/>
      <c r="F456" s="524"/>
      <c r="G456" s="614"/>
      <c r="H456" s="639"/>
      <c r="I456" s="728"/>
      <c r="J456" s="729"/>
      <c r="K456" s="568"/>
      <c r="L456" s="730"/>
      <c r="M456" s="731"/>
      <c r="N456" s="589"/>
    </row>
    <row r="457" spans="1:14" s="38" customFormat="1" ht="12" hidden="1">
      <c r="A457" s="233"/>
      <c r="B457" s="60"/>
      <c r="C457" s="61"/>
      <c r="D457" s="213"/>
      <c r="E457" s="241">
        <f>E458</f>
        <v>0</v>
      </c>
      <c r="F457" s="517" t="e">
        <f>E457/D457</f>
        <v>#DIV/0!</v>
      </c>
      <c r="G457" s="614"/>
      <c r="H457" s="639"/>
      <c r="I457" s="751"/>
      <c r="J457" s="575"/>
      <c r="K457" s="581"/>
      <c r="L457" s="607"/>
      <c r="M457" s="601"/>
      <c r="N457" s="590"/>
    </row>
    <row r="458" spans="1:14" s="44" customFormat="1" ht="12" hidden="1">
      <c r="A458" s="242"/>
      <c r="B458" s="67"/>
      <c r="C458" s="68"/>
      <c r="D458" s="200"/>
      <c r="E458" s="74">
        <v>0</v>
      </c>
      <c r="F458" s="318"/>
      <c r="G458" s="614"/>
      <c r="H458" s="639"/>
      <c r="I458" s="728"/>
      <c r="J458" s="729"/>
      <c r="K458" s="568"/>
      <c r="L458" s="730"/>
      <c r="M458" s="731"/>
      <c r="N458" s="589"/>
    </row>
    <row r="459" spans="1:14" s="38" customFormat="1" ht="12" hidden="1">
      <c r="A459" s="233"/>
      <c r="B459" s="60"/>
      <c r="C459" s="61"/>
      <c r="D459" s="213"/>
      <c r="E459" s="241">
        <f>SUM(E460:E462)</f>
        <v>0</v>
      </c>
      <c r="F459" s="517" t="e">
        <f>E459/D459</f>
        <v>#DIV/0!</v>
      </c>
      <c r="G459" s="614"/>
      <c r="H459" s="639"/>
      <c r="I459" s="751"/>
      <c r="J459" s="575"/>
      <c r="K459" s="581"/>
      <c r="L459" s="607"/>
      <c r="M459" s="601"/>
      <c r="N459" s="590"/>
    </row>
    <row r="460" spans="1:14" s="44" customFormat="1" ht="12" hidden="1">
      <c r="A460" s="75"/>
      <c r="B460" s="67"/>
      <c r="C460" s="199"/>
      <c r="D460" s="200"/>
      <c r="E460" s="74">
        <v>0</v>
      </c>
      <c r="F460" s="517"/>
      <c r="G460" s="614"/>
      <c r="H460" s="639"/>
      <c r="I460" s="728"/>
      <c r="J460" s="729"/>
      <c r="K460" s="568"/>
      <c r="L460" s="730"/>
      <c r="M460" s="731"/>
      <c r="N460" s="589"/>
    </row>
    <row r="461" spans="1:14" s="44" customFormat="1" ht="12" hidden="1">
      <c r="A461" s="75"/>
      <c r="B461" s="67"/>
      <c r="C461" s="199"/>
      <c r="D461" s="200"/>
      <c r="E461" s="74">
        <v>0</v>
      </c>
      <c r="F461" s="517"/>
      <c r="G461" s="614"/>
      <c r="H461" s="639"/>
      <c r="I461" s="728"/>
      <c r="J461" s="729"/>
      <c r="K461" s="568"/>
      <c r="L461" s="730"/>
      <c r="M461" s="731"/>
      <c r="N461" s="589"/>
    </row>
    <row r="462" spans="1:14" s="44" customFormat="1" ht="12" hidden="1">
      <c r="A462" s="75"/>
      <c r="B462" s="67"/>
      <c r="C462" s="199"/>
      <c r="D462" s="200"/>
      <c r="E462" s="74">
        <v>0</v>
      </c>
      <c r="F462" s="517"/>
      <c r="G462" s="614"/>
      <c r="H462" s="639"/>
      <c r="I462" s="728"/>
      <c r="J462" s="729"/>
      <c r="K462" s="568"/>
      <c r="L462" s="730"/>
      <c r="M462" s="731"/>
      <c r="N462" s="589"/>
    </row>
    <row r="463" spans="1:14" s="38" customFormat="1" ht="12" hidden="1">
      <c r="A463" s="59"/>
      <c r="B463" s="60"/>
      <c r="C463" s="201"/>
      <c r="D463" s="198"/>
      <c r="E463" s="202">
        <f>E464</f>
        <v>0</v>
      </c>
      <c r="F463" s="518" t="e">
        <f>E463/D463</f>
        <v>#DIV/0!</v>
      </c>
      <c r="G463" s="614"/>
      <c r="H463" s="639"/>
      <c r="I463" s="751"/>
      <c r="J463" s="575"/>
      <c r="K463" s="581"/>
      <c r="L463" s="607"/>
      <c r="M463" s="601"/>
      <c r="N463" s="590"/>
    </row>
    <row r="464" spans="1:14" s="66" customFormat="1" ht="12" hidden="1">
      <c r="A464" s="75"/>
      <c r="B464" s="76"/>
      <c r="C464" s="211"/>
      <c r="D464" s="200"/>
      <c r="E464" s="203"/>
      <c r="F464" s="519"/>
      <c r="G464" s="617"/>
      <c r="H464" s="640"/>
      <c r="I464" s="728"/>
      <c r="J464" s="729"/>
      <c r="K464" s="571"/>
      <c r="L464" s="730"/>
      <c r="M464" s="731"/>
      <c r="N464" s="594"/>
    </row>
    <row r="465" spans="1:14" s="38" customFormat="1" ht="12" hidden="1">
      <c r="A465" s="59"/>
      <c r="B465" s="60"/>
      <c r="C465" s="201"/>
      <c r="D465" s="198"/>
      <c r="E465" s="202">
        <f>SUM(E466:E467)</f>
        <v>0</v>
      </c>
      <c r="F465" s="518" t="e">
        <f>E465/D465</f>
        <v>#DIV/0!</v>
      </c>
      <c r="G465" s="614"/>
      <c r="H465" s="639"/>
      <c r="I465" s="751"/>
      <c r="J465" s="575"/>
      <c r="K465" s="581"/>
      <c r="L465" s="607"/>
      <c r="M465" s="601"/>
      <c r="N465" s="590"/>
    </row>
    <row r="466" spans="1:14" s="44" customFormat="1" ht="12" hidden="1">
      <c r="A466" s="28"/>
      <c r="B466" s="67"/>
      <c r="C466" s="199"/>
      <c r="D466" s="200"/>
      <c r="E466" s="203"/>
      <c r="F466" s="519"/>
      <c r="G466" s="614"/>
      <c r="H466" s="639"/>
      <c r="I466" s="728"/>
      <c r="J466" s="729"/>
      <c r="K466" s="568"/>
      <c r="L466" s="730"/>
      <c r="M466" s="731"/>
      <c r="N466" s="589"/>
    </row>
    <row r="467" spans="1:14" s="44" customFormat="1" ht="12" hidden="1">
      <c r="A467" s="28"/>
      <c r="B467" s="67"/>
      <c r="C467" s="199"/>
      <c r="D467" s="200"/>
      <c r="E467" s="203"/>
      <c r="F467" s="519"/>
      <c r="G467" s="614"/>
      <c r="H467" s="639"/>
      <c r="I467" s="728"/>
      <c r="J467" s="729"/>
      <c r="K467" s="568"/>
      <c r="L467" s="730"/>
      <c r="M467" s="731"/>
      <c r="N467" s="589"/>
    </row>
    <row r="468" spans="1:14" s="38" customFormat="1" ht="12" hidden="1">
      <c r="A468" s="59"/>
      <c r="B468" s="60"/>
      <c r="C468" s="201"/>
      <c r="D468" s="198"/>
      <c r="E468" s="202">
        <f>E469</f>
        <v>0</v>
      </c>
      <c r="F468" s="518" t="e">
        <f>E468/D468</f>
        <v>#DIV/0!</v>
      </c>
      <c r="G468" s="614"/>
      <c r="H468" s="639"/>
      <c r="I468" s="751"/>
      <c r="J468" s="575"/>
      <c r="K468" s="581"/>
      <c r="L468" s="607"/>
      <c r="M468" s="601"/>
      <c r="N468" s="590"/>
    </row>
    <row r="469" spans="1:14" s="44" customFormat="1" ht="12" hidden="1">
      <c r="A469" s="28"/>
      <c r="B469" s="67"/>
      <c r="C469" s="199"/>
      <c r="D469" s="200"/>
      <c r="E469" s="203"/>
      <c r="F469" s="519"/>
      <c r="G469" s="614"/>
      <c r="H469" s="639"/>
      <c r="I469" s="728"/>
      <c r="J469" s="729"/>
      <c r="K469" s="568"/>
      <c r="L469" s="730"/>
      <c r="M469" s="731"/>
      <c r="N469" s="589"/>
    </row>
    <row r="470" spans="1:14" s="44" customFormat="1" ht="12" hidden="1">
      <c r="A470" s="233"/>
      <c r="B470" s="60"/>
      <c r="C470" s="201"/>
      <c r="D470" s="198"/>
      <c r="E470" s="62"/>
      <c r="F470" s="518" t="e">
        <f>E470/D470</f>
        <v>#DIV/0!</v>
      </c>
      <c r="G470" s="614"/>
      <c r="H470" s="639"/>
      <c r="I470" s="728"/>
      <c r="J470" s="729"/>
      <c r="K470" s="568"/>
      <c r="L470" s="730"/>
      <c r="M470" s="731"/>
      <c r="N470" s="589"/>
    </row>
    <row r="471" spans="1:14" s="44" customFormat="1" ht="12" hidden="1">
      <c r="A471" s="233"/>
      <c r="B471" s="60"/>
      <c r="C471" s="201"/>
      <c r="D471" s="198"/>
      <c r="E471" s="62"/>
      <c r="F471" s="517"/>
      <c r="G471" s="614"/>
      <c r="H471" s="639"/>
      <c r="I471" s="728"/>
      <c r="J471" s="729"/>
      <c r="K471" s="568"/>
      <c r="L471" s="730"/>
      <c r="M471" s="731"/>
      <c r="N471" s="589"/>
    </row>
    <row r="472" spans="1:14" s="92" customFormat="1" ht="12" hidden="1">
      <c r="A472" s="294"/>
      <c r="B472" s="90"/>
      <c r="C472" s="201"/>
      <c r="D472" s="198"/>
      <c r="E472" s="198">
        <f>SUM(E473:E475)</f>
        <v>0</v>
      </c>
      <c r="F472" s="517" t="e">
        <f>E472/D472</f>
        <v>#DIV/0!</v>
      </c>
      <c r="G472" s="617"/>
      <c r="H472" s="640"/>
      <c r="I472" s="751"/>
      <c r="J472" s="575"/>
      <c r="K472" s="582"/>
      <c r="L472" s="607"/>
      <c r="M472" s="601"/>
      <c r="N472" s="593"/>
    </row>
    <row r="473" spans="1:14" s="38" customFormat="1" ht="12" hidden="1">
      <c r="A473" s="28"/>
      <c r="B473" s="67"/>
      <c r="C473" s="199"/>
      <c r="D473" s="204"/>
      <c r="E473" s="203">
        <v>0</v>
      </c>
      <c r="F473" s="518"/>
      <c r="G473" s="614"/>
      <c r="H473" s="639"/>
      <c r="I473" s="751"/>
      <c r="J473" s="575"/>
      <c r="K473" s="581"/>
      <c r="L473" s="607"/>
      <c r="M473" s="601"/>
      <c r="N473" s="590"/>
    </row>
    <row r="474" spans="1:14" s="38" customFormat="1" ht="12" hidden="1">
      <c r="A474" s="222"/>
      <c r="B474" s="67"/>
      <c r="C474" s="199"/>
      <c r="D474" s="204"/>
      <c r="E474" s="203">
        <v>0</v>
      </c>
      <c r="F474" s="518"/>
      <c r="G474" s="614"/>
      <c r="H474" s="639"/>
      <c r="I474" s="751"/>
      <c r="J474" s="575"/>
      <c r="K474" s="581"/>
      <c r="L474" s="607"/>
      <c r="M474" s="601"/>
      <c r="N474" s="590"/>
    </row>
    <row r="475" spans="1:14" s="38" customFormat="1" ht="12" hidden="1">
      <c r="A475" s="222"/>
      <c r="B475" s="67"/>
      <c r="C475" s="199"/>
      <c r="D475" s="204"/>
      <c r="E475" s="203"/>
      <c r="F475" s="518"/>
      <c r="G475" s="614"/>
      <c r="H475" s="639"/>
      <c r="I475" s="751"/>
      <c r="J475" s="575"/>
      <c r="K475" s="581"/>
      <c r="L475" s="607"/>
      <c r="M475" s="601"/>
      <c r="N475" s="590"/>
    </row>
    <row r="476" spans="1:14" s="38" customFormat="1" ht="12" hidden="1">
      <c r="A476" s="233"/>
      <c r="B476" s="60"/>
      <c r="C476" s="61"/>
      <c r="D476" s="198"/>
      <c r="E476" s="62">
        <f>SUM(E477:E478)</f>
        <v>0</v>
      </c>
      <c r="F476" s="517" t="e">
        <f>E476/D476</f>
        <v>#DIV/0!</v>
      </c>
      <c r="G476" s="614"/>
      <c r="H476" s="639"/>
      <c r="I476" s="751"/>
      <c r="J476" s="575"/>
      <c r="K476" s="581"/>
      <c r="L476" s="607"/>
      <c r="M476" s="601"/>
      <c r="N476" s="590"/>
    </row>
    <row r="477" spans="1:14" s="38" customFormat="1" ht="12" hidden="1">
      <c r="A477" s="89"/>
      <c r="B477" s="67"/>
      <c r="C477" s="199"/>
      <c r="D477" s="200"/>
      <c r="E477" s="203">
        <v>0</v>
      </c>
      <c r="F477" s="517"/>
      <c r="G477" s="614"/>
      <c r="H477" s="639"/>
      <c r="I477" s="751"/>
      <c r="J477" s="575"/>
      <c r="K477" s="581"/>
      <c r="L477" s="607"/>
      <c r="M477" s="601"/>
      <c r="N477" s="590"/>
    </row>
    <row r="478" spans="1:14" s="38" customFormat="1" ht="12" hidden="1">
      <c r="A478" s="89"/>
      <c r="B478" s="67"/>
      <c r="C478" s="199"/>
      <c r="D478" s="200"/>
      <c r="E478" s="203"/>
      <c r="F478" s="517"/>
      <c r="G478" s="614"/>
      <c r="H478" s="639"/>
      <c r="I478" s="751"/>
      <c r="J478" s="575"/>
      <c r="K478" s="581"/>
      <c r="L478" s="607"/>
      <c r="M478" s="601"/>
      <c r="N478" s="590"/>
    </row>
    <row r="479" spans="1:14" s="38" customFormat="1" ht="12" hidden="1">
      <c r="A479" s="93"/>
      <c r="B479" s="60"/>
      <c r="C479" s="61"/>
      <c r="D479" s="213"/>
      <c r="E479" s="241">
        <f>SUM(E480:E485)</f>
        <v>0</v>
      </c>
      <c r="F479" s="517" t="e">
        <f>E479/D479</f>
        <v>#DIV/0!</v>
      </c>
      <c r="G479" s="614"/>
      <c r="H479" s="639"/>
      <c r="I479" s="751"/>
      <c r="J479" s="575"/>
      <c r="K479" s="581"/>
      <c r="L479" s="607"/>
      <c r="M479" s="601"/>
      <c r="N479" s="590"/>
    </row>
    <row r="480" spans="1:14" s="38" customFormat="1" ht="12" hidden="1">
      <c r="A480" s="89"/>
      <c r="B480" s="67"/>
      <c r="C480" s="199"/>
      <c r="D480" s="204"/>
      <c r="E480" s="203">
        <v>0</v>
      </c>
      <c r="F480" s="318"/>
      <c r="G480" s="614"/>
      <c r="H480" s="639"/>
      <c r="I480" s="751"/>
      <c r="J480" s="575"/>
      <c r="K480" s="581"/>
      <c r="L480" s="607"/>
      <c r="M480" s="601"/>
      <c r="N480" s="590"/>
    </row>
    <row r="481" spans="1:14" s="38" customFormat="1" ht="12" hidden="1">
      <c r="A481" s="89"/>
      <c r="B481" s="67"/>
      <c r="C481" s="199"/>
      <c r="D481" s="204"/>
      <c r="E481" s="203"/>
      <c r="F481" s="318"/>
      <c r="G481" s="614"/>
      <c r="H481" s="639"/>
      <c r="I481" s="751"/>
      <c r="J481" s="575"/>
      <c r="K481" s="581"/>
      <c r="L481" s="607"/>
      <c r="M481" s="601"/>
      <c r="N481" s="590"/>
    </row>
    <row r="482" spans="1:14" s="38" customFormat="1" ht="12" hidden="1">
      <c r="A482" s="89"/>
      <c r="B482" s="67"/>
      <c r="C482" s="199"/>
      <c r="D482" s="204"/>
      <c r="E482" s="203">
        <v>0</v>
      </c>
      <c r="F482" s="318"/>
      <c r="G482" s="614"/>
      <c r="H482" s="639"/>
      <c r="I482" s="751"/>
      <c r="J482" s="575"/>
      <c r="K482" s="581"/>
      <c r="L482" s="607"/>
      <c r="M482" s="601"/>
      <c r="N482" s="590"/>
    </row>
    <row r="483" spans="1:14" s="44" customFormat="1" ht="12" hidden="1">
      <c r="A483" s="75"/>
      <c r="B483" s="67"/>
      <c r="C483" s="68"/>
      <c r="D483" s="204"/>
      <c r="E483" s="74">
        <v>0</v>
      </c>
      <c r="F483" s="517"/>
      <c r="G483" s="614"/>
      <c r="H483" s="639"/>
      <c r="I483" s="728"/>
      <c r="J483" s="729"/>
      <c r="K483" s="568"/>
      <c r="L483" s="730"/>
      <c r="M483" s="731"/>
      <c r="N483" s="589"/>
    </row>
    <row r="484" spans="1:14" s="92" customFormat="1" ht="12" hidden="1">
      <c r="A484" s="75"/>
      <c r="B484" s="67"/>
      <c r="C484" s="199"/>
      <c r="D484" s="200"/>
      <c r="E484" s="203">
        <v>0</v>
      </c>
      <c r="F484" s="519"/>
      <c r="G484" s="617"/>
      <c r="H484" s="640"/>
      <c r="I484" s="751"/>
      <c r="J484" s="575"/>
      <c r="K484" s="582"/>
      <c r="L484" s="607"/>
      <c r="M484" s="601"/>
      <c r="N484" s="593"/>
    </row>
    <row r="485" spans="1:14" s="38" customFormat="1" ht="12" hidden="1">
      <c r="A485" s="75"/>
      <c r="B485" s="67"/>
      <c r="C485" s="199"/>
      <c r="D485" s="204"/>
      <c r="E485" s="203">
        <v>0</v>
      </c>
      <c r="F485" s="517"/>
      <c r="G485" s="614"/>
      <c r="H485" s="639"/>
      <c r="I485" s="751"/>
      <c r="J485" s="575"/>
      <c r="K485" s="581"/>
      <c r="L485" s="607"/>
      <c r="M485" s="601"/>
      <c r="N485" s="590"/>
    </row>
    <row r="486" spans="1:14" s="38" customFormat="1" ht="12" hidden="1">
      <c r="A486" s="233"/>
      <c r="B486" s="281"/>
      <c r="C486" s="259"/>
      <c r="D486" s="198"/>
      <c r="E486" s="203">
        <f>SUM(E487:E488)</f>
        <v>0</v>
      </c>
      <c r="F486" s="517" t="e">
        <f>D486/E486</f>
        <v>#DIV/0!</v>
      </c>
      <c r="G486" s="614"/>
      <c r="H486" s="639"/>
      <c r="I486" s="751"/>
      <c r="J486" s="575"/>
      <c r="K486" s="581"/>
      <c r="L486" s="607"/>
      <c r="M486" s="601"/>
      <c r="N486" s="590"/>
    </row>
    <row r="487" spans="1:14" s="38" customFormat="1" ht="12" hidden="1">
      <c r="A487" s="63"/>
      <c r="B487" s="281"/>
      <c r="C487" s="259"/>
      <c r="D487" s="204"/>
      <c r="E487" s="203"/>
      <c r="F487" s="524"/>
      <c r="G487" s="614"/>
      <c r="H487" s="639"/>
      <c r="I487" s="751"/>
      <c r="J487" s="575"/>
      <c r="K487" s="581"/>
      <c r="L487" s="607"/>
      <c r="M487" s="601"/>
      <c r="N487" s="590"/>
    </row>
    <row r="488" spans="1:14" s="38" customFormat="1" ht="12" hidden="1">
      <c r="A488" s="51"/>
      <c r="B488" s="67"/>
      <c r="C488" s="199"/>
      <c r="D488" s="200"/>
      <c r="E488" s="74">
        <v>0</v>
      </c>
      <c r="F488" s="533"/>
      <c r="G488" s="614"/>
      <c r="H488" s="639"/>
      <c r="I488" s="751"/>
      <c r="J488" s="575"/>
      <c r="K488" s="581"/>
      <c r="L488" s="607"/>
      <c r="M488" s="601"/>
      <c r="N488" s="590"/>
    </row>
    <row r="489" spans="1:14" s="66" customFormat="1" ht="11.25" hidden="1">
      <c r="A489" s="260"/>
      <c r="B489" s="52"/>
      <c r="C489" s="53"/>
      <c r="D489" s="235"/>
      <c r="E489" s="55"/>
      <c r="F489" s="521" t="e">
        <f>E489/D489</f>
        <v>#DIV/0!</v>
      </c>
      <c r="G489" s="617"/>
      <c r="H489" s="640"/>
      <c r="I489" s="728"/>
      <c r="J489" s="729"/>
      <c r="K489" s="571"/>
      <c r="L489" s="730"/>
      <c r="M489" s="731"/>
      <c r="N489" s="594"/>
    </row>
    <row r="490" spans="1:14" s="92" customFormat="1" ht="12" hidden="1">
      <c r="A490" s="233"/>
      <c r="B490" s="90"/>
      <c r="C490" s="259"/>
      <c r="D490" s="202"/>
      <c r="E490" s="202"/>
      <c r="F490" s="518" t="e">
        <f>E490/D490</f>
        <v>#DIV/0!</v>
      </c>
      <c r="G490" s="617"/>
      <c r="H490" s="640"/>
      <c r="I490" s="751"/>
      <c r="J490" s="575"/>
      <c r="K490" s="582"/>
      <c r="L490" s="607"/>
      <c r="M490" s="601"/>
      <c r="N490" s="593"/>
    </row>
    <row r="491" spans="1:14" s="38" customFormat="1" ht="12" hidden="1">
      <c r="A491" s="233"/>
      <c r="B491" s="60"/>
      <c r="C491" s="61"/>
      <c r="D491" s="198"/>
      <c r="E491" s="244">
        <f>SUM(E492:E497)</f>
        <v>0</v>
      </c>
      <c r="F491" s="517" t="e">
        <f>E491/D491</f>
        <v>#DIV/0!</v>
      </c>
      <c r="G491" s="614"/>
      <c r="H491" s="639"/>
      <c r="I491" s="751"/>
      <c r="J491" s="575"/>
      <c r="K491" s="581"/>
      <c r="L491" s="607"/>
      <c r="M491" s="601"/>
      <c r="N491" s="590"/>
    </row>
    <row r="492" spans="1:14" s="38" customFormat="1" ht="12" hidden="1">
      <c r="A492" s="89"/>
      <c r="B492" s="67"/>
      <c r="C492" s="199"/>
      <c r="D492" s="204"/>
      <c r="E492" s="203">
        <v>0</v>
      </c>
      <c r="F492" s="517"/>
      <c r="G492" s="614"/>
      <c r="H492" s="639"/>
      <c r="I492" s="751"/>
      <c r="J492" s="575"/>
      <c r="K492" s="581"/>
      <c r="L492" s="607"/>
      <c r="M492" s="601"/>
      <c r="N492" s="590"/>
    </row>
    <row r="493" spans="1:14" s="38" customFormat="1" ht="12" hidden="1">
      <c r="A493" s="89"/>
      <c r="B493" s="67"/>
      <c r="C493" s="199"/>
      <c r="D493" s="204"/>
      <c r="E493" s="203"/>
      <c r="F493" s="517"/>
      <c r="G493" s="614"/>
      <c r="H493" s="639"/>
      <c r="I493" s="751"/>
      <c r="J493" s="575"/>
      <c r="K493" s="581"/>
      <c r="L493" s="607"/>
      <c r="M493" s="601"/>
      <c r="N493" s="590"/>
    </row>
    <row r="494" spans="1:14" s="38" customFormat="1" ht="12" hidden="1">
      <c r="A494" s="75"/>
      <c r="B494" s="67"/>
      <c r="C494" s="68"/>
      <c r="D494" s="200"/>
      <c r="E494" s="74"/>
      <c r="F494" s="517"/>
      <c r="G494" s="614"/>
      <c r="H494" s="639"/>
      <c r="I494" s="751"/>
      <c r="J494" s="575"/>
      <c r="K494" s="581"/>
      <c r="L494" s="607"/>
      <c r="M494" s="601"/>
      <c r="N494" s="590"/>
    </row>
    <row r="495" spans="1:14" s="38" customFormat="1" ht="12" hidden="1">
      <c r="A495" s="75"/>
      <c r="B495" s="67"/>
      <c r="C495" s="199"/>
      <c r="D495" s="204"/>
      <c r="E495" s="203"/>
      <c r="F495" s="517"/>
      <c r="G495" s="614"/>
      <c r="H495" s="639"/>
      <c r="I495" s="751"/>
      <c r="J495" s="575"/>
      <c r="K495" s="581"/>
      <c r="L495" s="607"/>
      <c r="M495" s="601"/>
      <c r="N495" s="590"/>
    </row>
    <row r="496" spans="1:14" s="38" customFormat="1" ht="12" hidden="1">
      <c r="A496" s="75"/>
      <c r="B496" s="67"/>
      <c r="C496" s="199"/>
      <c r="D496" s="200"/>
      <c r="E496" s="203">
        <v>0</v>
      </c>
      <c r="F496" s="517"/>
      <c r="G496" s="614"/>
      <c r="H496" s="639"/>
      <c r="I496" s="751"/>
      <c r="J496" s="575"/>
      <c r="K496" s="581"/>
      <c r="L496" s="607"/>
      <c r="M496" s="601"/>
      <c r="N496" s="590"/>
    </row>
    <row r="497" spans="1:14" s="38" customFormat="1" ht="12" hidden="1">
      <c r="A497" s="75"/>
      <c r="B497" s="67"/>
      <c r="C497" s="199"/>
      <c r="D497" s="200"/>
      <c r="E497" s="203">
        <v>0</v>
      </c>
      <c r="F497" s="517"/>
      <c r="G497" s="614"/>
      <c r="H497" s="639"/>
      <c r="I497" s="751"/>
      <c r="J497" s="575"/>
      <c r="K497" s="581"/>
      <c r="L497" s="607"/>
      <c r="M497" s="601"/>
      <c r="N497" s="590"/>
    </row>
    <row r="498" spans="1:14" s="38" customFormat="1" ht="12" hidden="1">
      <c r="A498" s="59"/>
      <c r="B498" s="60"/>
      <c r="C498" s="201"/>
      <c r="D498" s="198"/>
      <c r="E498" s="202">
        <f>SUM(E499:E500)</f>
        <v>0</v>
      </c>
      <c r="F498" s="518" t="e">
        <f>E498/D498</f>
        <v>#DIV/0!</v>
      </c>
      <c r="G498" s="614"/>
      <c r="H498" s="639"/>
      <c r="I498" s="751"/>
      <c r="J498" s="575"/>
      <c r="K498" s="581"/>
      <c r="L498" s="607"/>
      <c r="M498" s="601"/>
      <c r="N498" s="590"/>
    </row>
    <row r="499" spans="1:14" s="38" customFormat="1" ht="12" hidden="1">
      <c r="A499" s="28"/>
      <c r="B499" s="67"/>
      <c r="C499" s="199"/>
      <c r="D499" s="204"/>
      <c r="E499" s="203"/>
      <c r="F499" s="519"/>
      <c r="G499" s="614"/>
      <c r="H499" s="639"/>
      <c r="I499" s="751"/>
      <c r="J499" s="575"/>
      <c r="K499" s="581"/>
      <c r="L499" s="607"/>
      <c r="M499" s="601"/>
      <c r="N499" s="590"/>
    </row>
    <row r="500" spans="1:14" s="38" customFormat="1" ht="12" hidden="1">
      <c r="A500" s="28"/>
      <c r="B500" s="67"/>
      <c r="C500" s="199"/>
      <c r="D500" s="204"/>
      <c r="E500" s="203">
        <v>0</v>
      </c>
      <c r="F500" s="519"/>
      <c r="G500" s="614"/>
      <c r="H500" s="639"/>
      <c r="I500" s="751"/>
      <c r="J500" s="575"/>
      <c r="K500" s="581"/>
      <c r="L500" s="607"/>
      <c r="M500" s="601"/>
      <c r="N500" s="590"/>
    </row>
    <row r="501" spans="1:14" s="38" customFormat="1" ht="12" hidden="1">
      <c r="A501" s="59"/>
      <c r="B501" s="60"/>
      <c r="C501" s="201"/>
      <c r="D501" s="198"/>
      <c r="E501" s="198"/>
      <c r="F501" s="518" t="e">
        <f>E501/D501</f>
        <v>#DIV/0!</v>
      </c>
      <c r="G501" s="614"/>
      <c r="H501" s="639"/>
      <c r="I501" s="751"/>
      <c r="J501" s="575"/>
      <c r="K501" s="581"/>
      <c r="L501" s="607"/>
      <c r="M501" s="601"/>
      <c r="N501" s="590"/>
    </row>
    <row r="502" spans="1:14" s="44" customFormat="1" ht="13.5" hidden="1">
      <c r="A502" s="254"/>
      <c r="B502" s="246"/>
      <c r="C502" s="862"/>
      <c r="D502" s="221"/>
      <c r="E502" s="221">
        <f>E457+E459+E463+E465+E468+E470+E472+E476+E479+E486+E490+E491+E498+E501</f>
        <v>0</v>
      </c>
      <c r="F502" s="372" t="e">
        <f>E502/D502</f>
        <v>#DIV/0!</v>
      </c>
      <c r="G502" s="614"/>
      <c r="H502" s="639"/>
      <c r="I502" s="728"/>
      <c r="J502" s="729"/>
      <c r="K502" s="568"/>
      <c r="L502" s="730"/>
      <c r="M502" s="731"/>
      <c r="N502" s="589"/>
    </row>
    <row r="503" spans="1:14" s="38" customFormat="1" ht="13.5" hidden="1">
      <c r="A503" s="222"/>
      <c r="B503" s="223"/>
      <c r="C503" s="857"/>
      <c r="D503" s="224"/>
      <c r="E503" s="225"/>
      <c r="F503" s="522"/>
      <c r="G503" s="614"/>
      <c r="H503" s="639"/>
      <c r="I503" s="751"/>
      <c r="J503" s="575"/>
      <c r="K503" s="581"/>
      <c r="L503" s="607"/>
      <c r="M503" s="601"/>
      <c r="N503" s="590"/>
    </row>
    <row r="504" spans="1:14" s="38" customFormat="1" ht="12" hidden="1">
      <c r="A504" s="226"/>
      <c r="B504" s="227"/>
      <c r="C504" s="61"/>
      <c r="D504" s="221"/>
      <c r="E504" s="203"/>
      <c r="F504" s="519"/>
      <c r="G504" s="614"/>
      <c r="H504" s="639"/>
      <c r="I504" s="751"/>
      <c r="J504" s="575"/>
      <c r="K504" s="581"/>
      <c r="L504" s="607"/>
      <c r="M504" s="601"/>
      <c r="N504" s="590"/>
    </row>
    <row r="505" spans="1:14" s="38" customFormat="1" ht="12" hidden="1">
      <c r="A505" s="226"/>
      <c r="B505" s="227"/>
      <c r="C505" s="61"/>
      <c r="D505" s="221"/>
      <c r="E505" s="203"/>
      <c r="F505" s="519"/>
      <c r="G505" s="614"/>
      <c r="H505" s="639"/>
      <c r="I505" s="751"/>
      <c r="J505" s="575"/>
      <c r="K505" s="581"/>
      <c r="L505" s="607"/>
      <c r="M505" s="601"/>
      <c r="N505" s="590"/>
    </row>
    <row r="506" spans="1:14" s="38" customFormat="1" ht="12" hidden="1">
      <c r="A506" s="226"/>
      <c r="B506" s="227"/>
      <c r="C506" s="61"/>
      <c r="D506" s="221"/>
      <c r="E506" s="203"/>
      <c r="F506" s="519"/>
      <c r="G506" s="614"/>
      <c r="H506" s="639"/>
      <c r="I506" s="751"/>
      <c r="J506" s="575"/>
      <c r="K506" s="581"/>
      <c r="L506" s="607"/>
      <c r="M506" s="601"/>
      <c r="N506" s="590"/>
    </row>
    <row r="507" spans="1:14" s="38" customFormat="1" ht="13.5" hidden="1">
      <c r="A507" s="226"/>
      <c r="B507" s="229"/>
      <c r="C507" s="872"/>
      <c r="D507" s="200"/>
      <c r="E507" s="203"/>
      <c r="F507" s="519"/>
      <c r="G507" s="614"/>
      <c r="H507" s="639"/>
      <c r="I507" s="751"/>
      <c r="J507" s="575"/>
      <c r="K507" s="581"/>
      <c r="L507" s="607"/>
      <c r="M507" s="601"/>
      <c r="N507" s="590"/>
    </row>
    <row r="508" spans="1:14" s="66" customFormat="1" ht="13.5">
      <c r="A508" s="1062"/>
      <c r="B508" s="267"/>
      <c r="C508" s="1256" t="s">
        <v>622</v>
      </c>
      <c r="D508" s="1256"/>
      <c r="E508" s="270"/>
      <c r="F508" s="540"/>
      <c r="G508" s="617"/>
      <c r="H508" s="640"/>
      <c r="I508" s="728"/>
      <c r="J508" s="729"/>
      <c r="K508" s="571"/>
      <c r="L508" s="730"/>
      <c r="M508" s="731"/>
      <c r="N508" s="594"/>
    </row>
    <row r="509" spans="1:14" s="92" customFormat="1" ht="12">
      <c r="A509" s="977" t="s">
        <v>425</v>
      </c>
      <c r="B509" s="306">
        <v>424</v>
      </c>
      <c r="C509" s="297" t="s">
        <v>158</v>
      </c>
      <c r="D509" s="272">
        <v>210000</v>
      </c>
      <c r="E509" s="272">
        <f>SUM(E511)</f>
        <v>104000</v>
      </c>
      <c r="F509" s="537">
        <f>E509/D509</f>
        <v>0.49523809523809526</v>
      </c>
      <c r="G509" s="617"/>
      <c r="H509" s="272">
        <f>D509+G509</f>
        <v>210000</v>
      </c>
      <c r="I509" s="751"/>
      <c r="J509" s="575"/>
      <c r="K509" s="582"/>
      <c r="L509" s="607"/>
      <c r="M509" s="601"/>
      <c r="N509" s="593"/>
    </row>
    <row r="510" spans="1:14" s="92" customFormat="1" ht="12" hidden="1">
      <c r="A510" s="300"/>
      <c r="B510" s="306"/>
      <c r="C510" s="259"/>
      <c r="D510" s="202"/>
      <c r="E510" s="202"/>
      <c r="F510" s="518"/>
      <c r="G510" s="617"/>
      <c r="H510" s="640"/>
      <c r="I510" s="751"/>
      <c r="J510" s="575"/>
      <c r="K510" s="582"/>
      <c r="L510" s="607"/>
      <c r="M510" s="601"/>
      <c r="N510" s="593"/>
    </row>
    <row r="511" spans="1:14" s="92" customFormat="1" ht="11.25">
      <c r="A511" s="298"/>
      <c r="B511" s="236">
        <v>4249</v>
      </c>
      <c r="C511" s="53" t="s">
        <v>623</v>
      </c>
      <c r="D511" s="235">
        <v>210000</v>
      </c>
      <c r="E511" s="207">
        <v>104000</v>
      </c>
      <c r="F511" s="519"/>
      <c r="G511" s="617"/>
      <c r="H511" s="640"/>
      <c r="I511" s="751"/>
      <c r="J511" s="575"/>
      <c r="K511" s="582"/>
      <c r="L511" s="607"/>
      <c r="M511" s="601"/>
      <c r="N511" s="593"/>
    </row>
    <row r="512" spans="1:14" s="44" customFormat="1" ht="12.75">
      <c r="A512" s="1067"/>
      <c r="B512" s="268"/>
      <c r="C512" s="1252" t="s">
        <v>528</v>
      </c>
      <c r="D512" s="1252"/>
      <c r="E512" s="1252"/>
      <c r="F512" s="541"/>
      <c r="G512" s="614"/>
      <c r="H512" s="639"/>
      <c r="I512" s="728"/>
      <c r="J512" s="729"/>
      <c r="K512" s="568"/>
      <c r="L512" s="730"/>
      <c r="M512" s="731"/>
      <c r="N512" s="589"/>
    </row>
    <row r="513" spans="1:14" s="92" customFormat="1" ht="12" hidden="1">
      <c r="A513" s="300"/>
      <c r="B513" s="306">
        <v>421</v>
      </c>
      <c r="C513" s="201" t="s">
        <v>139</v>
      </c>
      <c r="D513" s="198"/>
      <c r="E513" s="198">
        <f>SUM(E514:E516)</f>
        <v>13936.6</v>
      </c>
      <c r="F513" s="517" t="e">
        <f>E513/D513</f>
        <v>#DIV/0!</v>
      </c>
      <c r="G513" s="617"/>
      <c r="H513" s="640"/>
      <c r="I513" s="751"/>
      <c r="J513" s="575"/>
      <c r="K513" s="582"/>
      <c r="L513" s="607"/>
      <c r="M513" s="601"/>
      <c r="N513" s="593"/>
    </row>
    <row r="514" spans="1:14" s="38" customFormat="1" ht="12" hidden="1">
      <c r="A514" s="216"/>
      <c r="B514" s="434">
        <v>4211</v>
      </c>
      <c r="C514" s="199" t="s">
        <v>244</v>
      </c>
      <c r="D514" s="204"/>
      <c r="E514" s="203">
        <v>0</v>
      </c>
      <c r="F514" s="518"/>
      <c r="G514" s="614"/>
      <c r="H514" s="639"/>
      <c r="I514" s="751"/>
      <c r="J514" s="575"/>
      <c r="K514" s="581"/>
      <c r="L514" s="607"/>
      <c r="M514" s="601"/>
      <c r="N514" s="590"/>
    </row>
    <row r="515" spans="1:14" s="38" customFormat="1" ht="12" hidden="1">
      <c r="A515" s="879"/>
      <c r="B515" s="434">
        <v>4214</v>
      </c>
      <c r="C515" s="199" t="s">
        <v>140</v>
      </c>
      <c r="D515" s="204"/>
      <c r="E515" s="203">
        <v>0</v>
      </c>
      <c r="F515" s="518"/>
      <c r="G515" s="614"/>
      <c r="H515" s="639"/>
      <c r="I515" s="751"/>
      <c r="J515" s="575"/>
      <c r="K515" s="581"/>
      <c r="L515" s="607"/>
      <c r="M515" s="601"/>
      <c r="N515" s="590"/>
    </row>
    <row r="516" spans="1:14" s="38" customFormat="1" ht="12" hidden="1">
      <c r="A516" s="879"/>
      <c r="B516" s="428">
        <v>421</v>
      </c>
      <c r="C516" s="201" t="s">
        <v>139</v>
      </c>
      <c r="D516" s="204"/>
      <c r="E516" s="203">
        <f>E517+E518+E519+E520</f>
        <v>13936.6</v>
      </c>
      <c r="F516" s="518"/>
      <c r="G516" s="614"/>
      <c r="H516" s="639"/>
      <c r="I516" s="751"/>
      <c r="J516" s="575"/>
      <c r="K516" s="581"/>
      <c r="L516" s="607"/>
      <c r="M516" s="601"/>
      <c r="N516" s="590"/>
    </row>
    <row r="517" spans="1:14" s="38" customFormat="1" ht="12" hidden="1">
      <c r="A517" s="879"/>
      <c r="B517" s="434">
        <v>4211</v>
      </c>
      <c r="C517" s="199" t="s">
        <v>867</v>
      </c>
      <c r="D517" s="204"/>
      <c r="E517" s="203">
        <v>1500</v>
      </c>
      <c r="F517" s="518"/>
      <c r="G517" s="614"/>
      <c r="H517" s="639"/>
      <c r="I517" s="751"/>
      <c r="J517" s="575"/>
      <c r="K517" s="581"/>
      <c r="L517" s="607"/>
      <c r="M517" s="601"/>
      <c r="N517" s="590"/>
    </row>
    <row r="518" spans="1:14" s="38" customFormat="1" ht="12" hidden="1">
      <c r="A518" s="879"/>
      <c r="B518" s="434">
        <v>4212</v>
      </c>
      <c r="C518" s="199" t="s">
        <v>245</v>
      </c>
      <c r="D518" s="204"/>
      <c r="E518" s="203"/>
      <c r="F518" s="518"/>
      <c r="G518" s="614"/>
      <c r="H518" s="854"/>
      <c r="I518" s="751"/>
      <c r="J518" s="575"/>
      <c r="K518" s="581"/>
      <c r="L518" s="607"/>
      <c r="M518" s="601"/>
      <c r="N518" s="590"/>
    </row>
    <row r="519" spans="1:14" s="38" customFormat="1" ht="12" hidden="1">
      <c r="A519" s="879"/>
      <c r="B519" s="434">
        <v>4213</v>
      </c>
      <c r="C519" s="199" t="s">
        <v>246</v>
      </c>
      <c r="D519" s="204"/>
      <c r="E519" s="203"/>
      <c r="F519" s="518"/>
      <c r="G519" s="614"/>
      <c r="H519" s="854"/>
      <c r="I519" s="751"/>
      <c r="J519" s="575"/>
      <c r="K519" s="581"/>
      <c r="L519" s="607"/>
      <c r="M519" s="601"/>
      <c r="N519" s="590"/>
    </row>
    <row r="520" spans="1:14" s="38" customFormat="1" ht="12" hidden="1">
      <c r="A520" s="879"/>
      <c r="B520" s="434">
        <v>4214</v>
      </c>
      <c r="C520" s="199" t="s">
        <v>140</v>
      </c>
      <c r="D520" s="204"/>
      <c r="E520" s="203">
        <v>12436.6</v>
      </c>
      <c r="F520" s="518"/>
      <c r="G520" s="614"/>
      <c r="H520" s="854"/>
      <c r="I520" s="751"/>
      <c r="J520" s="575"/>
      <c r="K520" s="581"/>
      <c r="L520" s="607"/>
      <c r="M520" s="601"/>
      <c r="N520" s="590"/>
    </row>
    <row r="521" spans="1:14" s="38" customFormat="1" ht="12">
      <c r="A521" s="1338" t="s">
        <v>1330</v>
      </c>
      <c r="B521" s="428">
        <v>421</v>
      </c>
      <c r="C521" s="1103" t="s">
        <v>139</v>
      </c>
      <c r="D521" s="1133">
        <v>80000</v>
      </c>
      <c r="E521" s="203"/>
      <c r="F521" s="518"/>
      <c r="G521" s="614"/>
      <c r="H521" s="1337">
        <f>D521+G521</f>
        <v>80000</v>
      </c>
      <c r="I521" s="751"/>
      <c r="J521" s="575"/>
      <c r="K521" s="581"/>
      <c r="L521" s="607"/>
      <c r="M521" s="601"/>
      <c r="N521" s="590"/>
    </row>
    <row r="522" spans="1:14" s="92" customFormat="1" ht="12">
      <c r="A522" s="675" t="s">
        <v>426</v>
      </c>
      <c r="B522" s="306">
        <v>422</v>
      </c>
      <c r="C522" s="201" t="s">
        <v>142</v>
      </c>
      <c r="D522" s="198">
        <v>100000</v>
      </c>
      <c r="E522" s="198">
        <f>SUM(E523:E524)</f>
        <v>11863</v>
      </c>
      <c r="F522" s="517">
        <f>E522/D522</f>
        <v>0.11863</v>
      </c>
      <c r="G522" s="617"/>
      <c r="H522" s="198">
        <f>D522+G522</f>
        <v>100000</v>
      </c>
      <c r="I522" s="751"/>
      <c r="J522" s="575"/>
      <c r="K522" s="582"/>
      <c r="L522" s="607"/>
      <c r="M522" s="601"/>
      <c r="N522" s="593"/>
    </row>
    <row r="523" spans="1:14" s="92" customFormat="1" ht="12" hidden="1">
      <c r="A523" s="676"/>
      <c r="B523" s="304">
        <v>4221</v>
      </c>
      <c r="C523" s="199" t="s">
        <v>143</v>
      </c>
      <c r="D523" s="200"/>
      <c r="E523" s="200">
        <v>11863</v>
      </c>
      <c r="F523" s="208"/>
      <c r="G523" s="617"/>
      <c r="H523" s="200"/>
      <c r="I523" s="751"/>
      <c r="J523" s="575"/>
      <c r="K523" s="582"/>
      <c r="L523" s="607"/>
      <c r="M523" s="601"/>
      <c r="N523" s="593"/>
    </row>
    <row r="524" spans="1:14" s="38" customFormat="1" ht="12" hidden="1">
      <c r="A524" s="216"/>
      <c r="B524" s="434">
        <v>4222</v>
      </c>
      <c r="C524" s="199" t="s">
        <v>144</v>
      </c>
      <c r="D524" s="200"/>
      <c r="E524" s="203">
        <v>0</v>
      </c>
      <c r="F524" s="518"/>
      <c r="G524" s="614"/>
      <c r="H524" s="200"/>
      <c r="I524" s="751"/>
      <c r="J524" s="575"/>
      <c r="K524" s="581"/>
      <c r="L524" s="607"/>
      <c r="M524" s="601"/>
      <c r="N524" s="590"/>
    </row>
    <row r="525" spans="1:14" s="92" customFormat="1" ht="12">
      <c r="A525" s="300" t="s">
        <v>427</v>
      </c>
      <c r="B525" s="306">
        <v>423</v>
      </c>
      <c r="C525" s="94" t="s">
        <v>146</v>
      </c>
      <c r="D525" s="241">
        <v>1438000</v>
      </c>
      <c r="E525" s="241">
        <f>SUM(E526:E531)</f>
        <v>698394.86</v>
      </c>
      <c r="F525" s="517">
        <f>E525/D525</f>
        <v>0.4856709735744089</v>
      </c>
      <c r="G525" s="617"/>
      <c r="H525" s="241">
        <f>D525+G525</f>
        <v>1438000</v>
      </c>
      <c r="I525" s="751"/>
      <c r="J525" s="575"/>
      <c r="K525" s="582"/>
      <c r="L525" s="607"/>
      <c r="M525" s="601"/>
      <c r="N525" s="593"/>
    </row>
    <row r="526" spans="1:14" s="92" customFormat="1" ht="12" hidden="1">
      <c r="A526" s="321"/>
      <c r="B526" s="304">
        <v>4231</v>
      </c>
      <c r="C526" s="199" t="s">
        <v>147</v>
      </c>
      <c r="D526" s="200"/>
      <c r="E526" s="203">
        <v>0</v>
      </c>
      <c r="F526" s="519"/>
      <c r="G526" s="617"/>
      <c r="H526" s="200"/>
      <c r="I526" s="751"/>
      <c r="J526" s="575"/>
      <c r="K526" s="582"/>
      <c r="L526" s="607"/>
      <c r="M526" s="601"/>
      <c r="N526" s="593"/>
    </row>
    <row r="527" spans="1:14" s="92" customFormat="1" ht="12" hidden="1">
      <c r="A527" s="321"/>
      <c r="B527" s="304">
        <v>4232</v>
      </c>
      <c r="C527" s="211" t="s">
        <v>625</v>
      </c>
      <c r="D527" s="200"/>
      <c r="E527" s="203">
        <v>72500</v>
      </c>
      <c r="F527" s="519"/>
      <c r="G527" s="617"/>
      <c r="H527" s="200"/>
      <c r="I527" s="751"/>
      <c r="J527" s="575"/>
      <c r="K527" s="582"/>
      <c r="L527" s="607"/>
      <c r="M527" s="601"/>
      <c r="N527" s="593"/>
    </row>
    <row r="528" spans="1:14" s="92" customFormat="1" ht="12" hidden="1">
      <c r="A528" s="321"/>
      <c r="B528" s="304">
        <v>4234</v>
      </c>
      <c r="C528" s="211" t="s">
        <v>150</v>
      </c>
      <c r="D528" s="200"/>
      <c r="E528" s="203">
        <v>120200</v>
      </c>
      <c r="F528" s="519"/>
      <c r="G528" s="617"/>
      <c r="H528" s="200"/>
      <c r="I528" s="751"/>
      <c r="J528" s="575"/>
      <c r="K528" s="582"/>
      <c r="L528" s="607"/>
      <c r="M528" s="601"/>
      <c r="N528" s="593"/>
    </row>
    <row r="529" spans="1:14" s="92" customFormat="1" ht="12" hidden="1">
      <c r="A529" s="321"/>
      <c r="B529" s="304">
        <v>4235</v>
      </c>
      <c r="C529" s="211" t="s">
        <v>151</v>
      </c>
      <c r="D529" s="200"/>
      <c r="E529" s="203">
        <v>269194.01</v>
      </c>
      <c r="F529" s="519"/>
      <c r="G529" s="617"/>
      <c r="H529" s="200"/>
      <c r="I529" s="751"/>
      <c r="J529" s="575"/>
      <c r="K529" s="582"/>
      <c r="L529" s="607"/>
      <c r="M529" s="601"/>
      <c r="N529" s="593"/>
    </row>
    <row r="530" spans="1:14" s="92" customFormat="1" ht="12" hidden="1">
      <c r="A530" s="321"/>
      <c r="B530" s="304">
        <v>4236</v>
      </c>
      <c r="C530" s="211" t="s">
        <v>153</v>
      </c>
      <c r="D530" s="200"/>
      <c r="E530" s="203">
        <v>40500</v>
      </c>
      <c r="F530" s="519"/>
      <c r="G530" s="617"/>
      <c r="H530" s="200"/>
      <c r="I530" s="751"/>
      <c r="J530" s="575"/>
      <c r="K530" s="582"/>
      <c r="L530" s="607"/>
      <c r="M530" s="601"/>
      <c r="N530" s="593"/>
    </row>
    <row r="531" spans="1:14" s="92" customFormat="1" ht="12" hidden="1">
      <c r="A531" s="321"/>
      <c r="B531" s="304">
        <v>4239</v>
      </c>
      <c r="C531" s="199" t="s">
        <v>156</v>
      </c>
      <c r="D531" s="200"/>
      <c r="E531" s="203">
        <v>196000.85</v>
      </c>
      <c r="F531" s="519"/>
      <c r="G531" s="617"/>
      <c r="H531" s="200"/>
      <c r="I531" s="751"/>
      <c r="J531" s="575"/>
      <c r="K531" s="582"/>
      <c r="L531" s="607"/>
      <c r="M531" s="601"/>
      <c r="N531" s="593"/>
    </row>
    <row r="532" spans="1:14" s="92" customFormat="1" ht="12">
      <c r="A532" s="300" t="s">
        <v>428</v>
      </c>
      <c r="B532" s="306">
        <v>426</v>
      </c>
      <c r="C532" s="259" t="s">
        <v>397</v>
      </c>
      <c r="D532" s="202">
        <v>391000</v>
      </c>
      <c r="E532" s="202">
        <f>SUM(E533:E535)</f>
        <v>125003.92</v>
      </c>
      <c r="F532" s="518">
        <f>E532/D532</f>
        <v>0.31970312020460356</v>
      </c>
      <c r="G532" s="617"/>
      <c r="H532" s="202">
        <f>D532+G532</f>
        <v>391000</v>
      </c>
      <c r="I532" s="751"/>
      <c r="J532" s="575"/>
      <c r="K532" s="582"/>
      <c r="L532" s="607"/>
      <c r="M532" s="601"/>
      <c r="N532" s="593"/>
    </row>
    <row r="533" spans="1:14" s="38" customFormat="1" ht="12" hidden="1">
      <c r="A533" s="321"/>
      <c r="B533" s="304">
        <v>4268</v>
      </c>
      <c r="C533" s="199" t="s">
        <v>169</v>
      </c>
      <c r="D533" s="200"/>
      <c r="E533" s="203">
        <v>56137.67</v>
      </c>
      <c r="F533" s="518"/>
      <c r="G533" s="614"/>
      <c r="H533" s="200"/>
      <c r="I533" s="751"/>
      <c r="J533" s="575"/>
      <c r="K533" s="581"/>
      <c r="L533" s="607"/>
      <c r="M533" s="601"/>
      <c r="N533" s="590"/>
    </row>
    <row r="534" spans="1:14" s="38" customFormat="1" ht="12" hidden="1">
      <c r="A534" s="321"/>
      <c r="B534" s="304">
        <v>4264</v>
      </c>
      <c r="C534" s="199" t="s">
        <v>168</v>
      </c>
      <c r="D534" s="200"/>
      <c r="E534" s="203">
        <v>68866.25</v>
      </c>
      <c r="F534" s="518"/>
      <c r="G534" s="614"/>
      <c r="H534" s="200"/>
      <c r="I534" s="751"/>
      <c r="J534" s="575"/>
      <c r="K534" s="581"/>
      <c r="L534" s="607"/>
      <c r="M534" s="601"/>
      <c r="N534" s="590"/>
    </row>
    <row r="535" spans="1:14" s="38" customFormat="1" ht="12" hidden="1">
      <c r="A535" s="321"/>
      <c r="B535" s="304">
        <v>4249</v>
      </c>
      <c r="C535" s="199" t="s">
        <v>163</v>
      </c>
      <c r="D535" s="200"/>
      <c r="E535" s="203"/>
      <c r="F535" s="518"/>
      <c r="G535" s="614"/>
      <c r="H535" s="200"/>
      <c r="I535" s="751"/>
      <c r="J535" s="575"/>
      <c r="K535" s="581"/>
      <c r="L535" s="607"/>
      <c r="M535" s="601"/>
      <c r="N535" s="590"/>
    </row>
    <row r="536" spans="1:14" s="92" customFormat="1" ht="12">
      <c r="A536" s="300" t="s">
        <v>402</v>
      </c>
      <c r="B536" s="306">
        <v>511</v>
      </c>
      <c r="C536" s="94" t="s">
        <v>269</v>
      </c>
      <c r="D536" s="1138">
        <v>2630000</v>
      </c>
      <c r="E536" s="62">
        <f>SUM(E537:E542)</f>
        <v>0</v>
      </c>
      <c r="F536" s="517">
        <f>E536/D536</f>
        <v>0</v>
      </c>
      <c r="G536" s="617"/>
      <c r="H536" s="62">
        <f>D536+G536</f>
        <v>2630000</v>
      </c>
      <c r="I536" s="751"/>
      <c r="J536" s="575"/>
      <c r="K536" s="582"/>
      <c r="L536" s="607"/>
      <c r="M536" s="601"/>
      <c r="N536" s="593"/>
    </row>
    <row r="537" spans="1:14" s="92" customFormat="1" ht="12" hidden="1">
      <c r="A537" s="321"/>
      <c r="B537" s="304">
        <v>4261</v>
      </c>
      <c r="C537" s="211" t="s">
        <v>166</v>
      </c>
      <c r="D537" s="1058"/>
      <c r="E537" s="203">
        <v>0</v>
      </c>
      <c r="F537" s="318"/>
      <c r="G537" s="617"/>
      <c r="H537" s="200"/>
      <c r="I537" s="751"/>
      <c r="J537" s="575"/>
      <c r="K537" s="582"/>
      <c r="L537" s="607"/>
      <c r="M537" s="601"/>
      <c r="N537" s="593"/>
    </row>
    <row r="538" spans="1:14" s="38" customFormat="1" ht="12" hidden="1">
      <c r="A538" s="321"/>
      <c r="B538" s="304">
        <v>4262</v>
      </c>
      <c r="C538" s="199" t="s">
        <v>626</v>
      </c>
      <c r="D538" s="1160"/>
      <c r="E538" s="203">
        <v>0</v>
      </c>
      <c r="F538" s="519"/>
      <c r="G538" s="614"/>
      <c r="H538" s="204"/>
      <c r="I538" s="751"/>
      <c r="J538" s="575"/>
      <c r="K538" s="581"/>
      <c r="L538" s="607"/>
      <c r="M538" s="601"/>
      <c r="N538" s="590"/>
    </row>
    <row r="539" spans="1:14" s="38" customFormat="1" ht="12" hidden="1">
      <c r="A539" s="321"/>
      <c r="B539" s="304">
        <v>4264</v>
      </c>
      <c r="C539" s="199" t="s">
        <v>168</v>
      </c>
      <c r="D539" s="1160"/>
      <c r="E539" s="203">
        <v>0</v>
      </c>
      <c r="F539" s="519"/>
      <c r="G539" s="614"/>
      <c r="H539" s="204"/>
      <c r="I539" s="751"/>
      <c r="J539" s="575"/>
      <c r="K539" s="581"/>
      <c r="L539" s="607"/>
      <c r="M539" s="601"/>
      <c r="N539" s="590"/>
    </row>
    <row r="540" spans="1:14" s="38" customFormat="1" ht="12" hidden="1">
      <c r="A540" s="321"/>
      <c r="B540" s="304">
        <v>4266</v>
      </c>
      <c r="C540" s="199" t="s">
        <v>192</v>
      </c>
      <c r="D540" s="1160"/>
      <c r="E540" s="203">
        <v>0</v>
      </c>
      <c r="F540" s="318"/>
      <c r="G540" s="614"/>
      <c r="H540" s="204"/>
      <c r="I540" s="751"/>
      <c r="J540" s="575"/>
      <c r="K540" s="581"/>
      <c r="L540" s="607"/>
      <c r="M540" s="601"/>
      <c r="N540" s="590"/>
    </row>
    <row r="541" spans="1:14" s="38" customFormat="1" ht="12" hidden="1">
      <c r="A541" s="321"/>
      <c r="B541" s="304">
        <v>4268</v>
      </c>
      <c r="C541" s="199" t="s">
        <v>169</v>
      </c>
      <c r="D541" s="1160"/>
      <c r="E541" s="203">
        <v>0</v>
      </c>
      <c r="F541" s="519"/>
      <c r="G541" s="614"/>
      <c r="H541" s="204"/>
      <c r="I541" s="751"/>
      <c r="J541" s="575"/>
      <c r="K541" s="581"/>
      <c r="L541" s="607"/>
      <c r="M541" s="601"/>
      <c r="N541" s="590"/>
    </row>
    <row r="542" spans="1:14" s="38" customFormat="1" ht="12" hidden="1">
      <c r="A542" s="321"/>
      <c r="B542" s="304">
        <v>4269</v>
      </c>
      <c r="C542" s="199" t="s">
        <v>170</v>
      </c>
      <c r="D542" s="1160"/>
      <c r="E542" s="203">
        <v>0</v>
      </c>
      <c r="F542" s="519"/>
      <c r="G542" s="614"/>
      <c r="H542" s="204"/>
      <c r="I542" s="751"/>
      <c r="J542" s="575"/>
      <c r="K542" s="581"/>
      <c r="L542" s="607"/>
      <c r="M542" s="601"/>
      <c r="N542" s="590"/>
    </row>
    <row r="543" spans="1:14" s="92" customFormat="1" ht="12">
      <c r="A543" s="300" t="s">
        <v>403</v>
      </c>
      <c r="B543" s="306">
        <v>512</v>
      </c>
      <c r="C543" s="94" t="s">
        <v>273</v>
      </c>
      <c r="D543" s="1138">
        <v>67000</v>
      </c>
      <c r="E543" s="62">
        <f>SUM(E544:E545)</f>
        <v>61294.3</v>
      </c>
      <c r="F543" s="517">
        <f>E543/D543</f>
        <v>0.9148402985074627</v>
      </c>
      <c r="G543" s="617"/>
      <c r="H543" s="62">
        <f>D543+G543</f>
        <v>67000</v>
      </c>
      <c r="I543" s="751"/>
      <c r="J543" s="575"/>
      <c r="K543" s="582"/>
      <c r="L543" s="607"/>
      <c r="M543" s="601"/>
      <c r="N543" s="593"/>
    </row>
    <row r="544" spans="1:14" s="92" customFormat="1" ht="12" hidden="1">
      <c r="A544" s="321"/>
      <c r="B544" s="304">
        <v>5122</v>
      </c>
      <c r="C544" s="211" t="s">
        <v>276</v>
      </c>
      <c r="D544" s="1058"/>
      <c r="E544" s="203">
        <v>61294.3</v>
      </c>
      <c r="F544" s="517" t="e">
        <f>E544/D544</f>
        <v>#DIV/0!</v>
      </c>
      <c r="G544" s="617"/>
      <c r="H544" s="200"/>
      <c r="I544" s="751"/>
      <c r="J544" s="575"/>
      <c r="K544" s="582"/>
      <c r="L544" s="607"/>
      <c r="M544" s="601"/>
      <c r="N544" s="593"/>
    </row>
    <row r="545" spans="1:14" s="44" customFormat="1" ht="12" hidden="1">
      <c r="A545" s="321"/>
      <c r="B545" s="304">
        <v>5126</v>
      </c>
      <c r="C545" s="199" t="s">
        <v>627</v>
      </c>
      <c r="D545" s="1058"/>
      <c r="E545" s="203"/>
      <c r="F545" s="517"/>
      <c r="G545" s="614"/>
      <c r="H545" s="200"/>
      <c r="I545" s="728"/>
      <c r="J545" s="729"/>
      <c r="K545" s="568"/>
      <c r="L545" s="730"/>
      <c r="M545" s="731"/>
      <c r="N545" s="589"/>
    </row>
    <row r="546" spans="1:14" s="92" customFormat="1" ht="12.75">
      <c r="A546" s="298"/>
      <c r="B546" s="299"/>
      <c r="C546" s="283" t="s">
        <v>356</v>
      </c>
      <c r="D546" s="1133">
        <f>D522+D525+D532+D536+D543+D521</f>
        <v>4706000</v>
      </c>
      <c r="E546" s="200">
        <f>E522+E525+E532+E536+E543+E516</f>
        <v>910492.68</v>
      </c>
      <c r="F546" s="538">
        <f>E546/D546</f>
        <v>0.1934748576285593</v>
      </c>
      <c r="G546" s="617"/>
      <c r="H546" s="198">
        <f>D546+G546</f>
        <v>4706000</v>
      </c>
      <c r="I546" s="751"/>
      <c r="J546" s="575"/>
      <c r="K546" s="582"/>
      <c r="L546" s="607"/>
      <c r="M546" s="601"/>
      <c r="N546" s="593"/>
    </row>
    <row r="547" spans="1:14" s="92" customFormat="1" ht="12.75" hidden="1">
      <c r="A547" s="677"/>
      <c r="B547" s="299"/>
      <c r="C547" s="1235"/>
      <c r="D547" s="1181"/>
      <c r="E547" s="1181"/>
      <c r="F547" s="542"/>
      <c r="G547" s="617"/>
      <c r="H547" s="640"/>
      <c r="I547" s="751"/>
      <c r="J547" s="575"/>
      <c r="K547" s="582"/>
      <c r="L547" s="607"/>
      <c r="M547" s="601"/>
      <c r="N547" s="593"/>
    </row>
    <row r="548" spans="1:14" s="92" customFormat="1" ht="12" hidden="1">
      <c r="A548" s="675"/>
      <c r="B548" s="90"/>
      <c r="C548" s="678"/>
      <c r="D548" s="198"/>
      <c r="E548" s="198"/>
      <c r="F548" s="517" t="e">
        <f>E548/D548</f>
        <v>#DIV/0!</v>
      </c>
      <c r="G548" s="617"/>
      <c r="H548" s="640"/>
      <c r="I548" s="751"/>
      <c r="J548" s="575"/>
      <c r="K548" s="582"/>
      <c r="L548" s="607"/>
      <c r="M548" s="601"/>
      <c r="N548" s="593"/>
    </row>
    <row r="549" spans="1:14" s="38" customFormat="1" ht="12" hidden="1">
      <c r="A549" s="321"/>
      <c r="B549" s="76"/>
      <c r="C549" s="674"/>
      <c r="D549" s="204"/>
      <c r="E549" s="203"/>
      <c r="F549" s="518"/>
      <c r="G549" s="614"/>
      <c r="H549" s="639"/>
      <c r="I549" s="751"/>
      <c r="J549" s="575"/>
      <c r="K549" s="581"/>
      <c r="L549" s="607"/>
      <c r="M549" s="601"/>
      <c r="N549" s="590"/>
    </row>
    <row r="550" spans="1:14" s="92" customFormat="1" ht="12" hidden="1">
      <c r="A550" s="676"/>
      <c r="B550" s="76"/>
      <c r="C550" s="674"/>
      <c r="D550" s="200"/>
      <c r="E550" s="200"/>
      <c r="F550" s="208"/>
      <c r="G550" s="617"/>
      <c r="H550" s="640"/>
      <c r="I550" s="751"/>
      <c r="J550" s="575"/>
      <c r="K550" s="582"/>
      <c r="L550" s="607"/>
      <c r="M550" s="601"/>
      <c r="N550" s="593"/>
    </row>
    <row r="551" spans="1:14" s="38" customFormat="1" ht="12" hidden="1">
      <c r="A551" s="216"/>
      <c r="B551" s="67"/>
      <c r="C551" s="674"/>
      <c r="D551" s="204"/>
      <c r="E551" s="203"/>
      <c r="F551" s="518"/>
      <c r="G551" s="614"/>
      <c r="H551" s="639"/>
      <c r="I551" s="751"/>
      <c r="J551" s="575"/>
      <c r="K551" s="581"/>
      <c r="L551" s="607"/>
      <c r="M551" s="601"/>
      <c r="N551" s="590"/>
    </row>
    <row r="552" spans="1:14" s="38" customFormat="1" ht="12" hidden="1">
      <c r="A552" s="321"/>
      <c r="B552" s="76"/>
      <c r="C552" s="674"/>
      <c r="D552" s="204"/>
      <c r="E552" s="203"/>
      <c r="F552" s="518"/>
      <c r="G552" s="614"/>
      <c r="H552" s="639"/>
      <c r="I552" s="751"/>
      <c r="J552" s="575"/>
      <c r="K552" s="581"/>
      <c r="L552" s="607"/>
      <c r="M552" s="601"/>
      <c r="N552" s="590"/>
    </row>
    <row r="553" spans="1:14" s="38" customFormat="1" ht="12" hidden="1">
      <c r="A553" s="216"/>
      <c r="B553" s="67"/>
      <c r="C553" s="674"/>
      <c r="D553" s="204"/>
      <c r="E553" s="203"/>
      <c r="F553" s="518"/>
      <c r="G553" s="614"/>
      <c r="H553" s="639"/>
      <c r="I553" s="751"/>
      <c r="J553" s="575"/>
      <c r="K553" s="581"/>
      <c r="L553" s="607"/>
      <c r="M553" s="601"/>
      <c r="N553" s="590"/>
    </row>
    <row r="554" spans="1:14" s="92" customFormat="1" ht="12" hidden="1">
      <c r="A554" s="675"/>
      <c r="B554" s="90"/>
      <c r="C554" s="678"/>
      <c r="D554" s="198"/>
      <c r="E554" s="198"/>
      <c r="F554" s="517" t="e">
        <f>E554/D554</f>
        <v>#DIV/0!</v>
      </c>
      <c r="G554" s="617"/>
      <c r="H554" s="640"/>
      <c r="I554" s="751"/>
      <c r="J554" s="575"/>
      <c r="K554" s="582"/>
      <c r="L554" s="607"/>
      <c r="M554" s="601"/>
      <c r="N554" s="593"/>
    </row>
    <row r="555" spans="1:14" s="92" customFormat="1" ht="12" hidden="1">
      <c r="A555" s="676"/>
      <c r="B555" s="76"/>
      <c r="C555" s="674"/>
      <c r="D555" s="200"/>
      <c r="E555" s="200"/>
      <c r="F555" s="208"/>
      <c r="G555" s="617"/>
      <c r="H555" s="640"/>
      <c r="I555" s="751"/>
      <c r="J555" s="575"/>
      <c r="K555" s="582"/>
      <c r="L555" s="607"/>
      <c r="M555" s="601"/>
      <c r="N555" s="593"/>
    </row>
    <row r="556" spans="1:14" s="38" customFormat="1" ht="12" hidden="1">
      <c r="A556" s="216"/>
      <c r="B556" s="67"/>
      <c r="C556" s="674"/>
      <c r="D556" s="200"/>
      <c r="E556" s="203"/>
      <c r="F556" s="518"/>
      <c r="G556" s="614"/>
      <c r="H556" s="639"/>
      <c r="I556" s="751"/>
      <c r="J556" s="575"/>
      <c r="K556" s="581"/>
      <c r="L556" s="607"/>
      <c r="M556" s="601"/>
      <c r="N556" s="590"/>
    </row>
    <row r="557" spans="1:14" s="92" customFormat="1" ht="12" hidden="1">
      <c r="A557" s="300"/>
      <c r="B557" s="90"/>
      <c r="C557" s="679"/>
      <c r="D557" s="198"/>
      <c r="E557" s="62"/>
      <c r="F557" s="517"/>
      <c r="G557" s="617"/>
      <c r="H557" s="640"/>
      <c r="I557" s="751"/>
      <c r="J557" s="575"/>
      <c r="K557" s="582"/>
      <c r="L557" s="607"/>
      <c r="M557" s="601"/>
      <c r="N557" s="593"/>
    </row>
    <row r="558" spans="1:14" s="92" customFormat="1" ht="12" hidden="1">
      <c r="A558" s="321"/>
      <c r="B558" s="76"/>
      <c r="C558" s="674"/>
      <c r="D558" s="200"/>
      <c r="E558" s="203"/>
      <c r="F558" s="519"/>
      <c r="G558" s="617"/>
      <c r="H558" s="640"/>
      <c r="I558" s="751"/>
      <c r="J558" s="575"/>
      <c r="K558" s="582"/>
      <c r="L558" s="607"/>
      <c r="M558" s="601"/>
      <c r="N558" s="593"/>
    </row>
    <row r="559" spans="1:14" s="92" customFormat="1" ht="12" hidden="1">
      <c r="A559" s="321"/>
      <c r="B559" s="76"/>
      <c r="C559" s="680"/>
      <c r="D559" s="200"/>
      <c r="E559" s="203"/>
      <c r="F559" s="519"/>
      <c r="G559" s="617"/>
      <c r="H559" s="640"/>
      <c r="I559" s="751"/>
      <c r="J559" s="575"/>
      <c r="K559" s="582"/>
      <c r="L559" s="607"/>
      <c r="M559" s="601"/>
      <c r="N559" s="593"/>
    </row>
    <row r="560" spans="1:14" s="92" customFormat="1" ht="12" customHeight="1" hidden="1">
      <c r="A560" s="321"/>
      <c r="B560" s="76"/>
      <c r="C560" s="680"/>
      <c r="D560" s="204"/>
      <c r="E560" s="203"/>
      <c r="F560" s="518"/>
      <c r="G560" s="617"/>
      <c r="H560" s="640"/>
      <c r="I560" s="751"/>
      <c r="J560" s="575"/>
      <c r="K560" s="582"/>
      <c r="L560" s="607"/>
      <c r="M560" s="601"/>
      <c r="N560" s="593"/>
    </row>
    <row r="561" spans="1:14" s="92" customFormat="1" ht="12" hidden="1">
      <c r="A561" s="321"/>
      <c r="B561" s="76"/>
      <c r="C561" s="680"/>
      <c r="D561" s="200"/>
      <c r="E561" s="203"/>
      <c r="F561" s="519"/>
      <c r="G561" s="617"/>
      <c r="H561" s="640"/>
      <c r="I561" s="751"/>
      <c r="J561" s="575"/>
      <c r="K561" s="582"/>
      <c r="L561" s="607"/>
      <c r="M561" s="601"/>
      <c r="N561" s="593"/>
    </row>
    <row r="562" spans="1:14" s="92" customFormat="1" ht="12" hidden="1">
      <c r="A562" s="321"/>
      <c r="B562" s="76"/>
      <c r="C562" s="680"/>
      <c r="D562" s="200"/>
      <c r="E562" s="203"/>
      <c r="F562" s="519"/>
      <c r="G562" s="617"/>
      <c r="H562" s="640"/>
      <c r="I562" s="751"/>
      <c r="J562" s="575"/>
      <c r="K562" s="582"/>
      <c r="L562" s="607"/>
      <c r="M562" s="601"/>
      <c r="N562" s="593"/>
    </row>
    <row r="563" spans="1:14" s="92" customFormat="1" ht="12" hidden="1">
      <c r="A563" s="321"/>
      <c r="B563" s="67"/>
      <c r="C563" s="674"/>
      <c r="D563" s="200"/>
      <c r="E563" s="203"/>
      <c r="F563" s="519"/>
      <c r="G563" s="617"/>
      <c r="H563" s="640"/>
      <c r="I563" s="751"/>
      <c r="J563" s="575"/>
      <c r="K563" s="582"/>
      <c r="L563" s="607"/>
      <c r="M563" s="601"/>
      <c r="N563" s="593"/>
    </row>
    <row r="564" spans="1:14" s="92" customFormat="1" ht="12" hidden="1">
      <c r="A564" s="321"/>
      <c r="B564" s="76"/>
      <c r="C564" s="674"/>
      <c r="D564" s="200"/>
      <c r="E564" s="203"/>
      <c r="F564" s="519"/>
      <c r="G564" s="617"/>
      <c r="H564" s="640"/>
      <c r="I564" s="751"/>
      <c r="J564" s="575"/>
      <c r="K564" s="582"/>
      <c r="L564" s="607"/>
      <c r="M564" s="601"/>
      <c r="N564" s="593"/>
    </row>
    <row r="565" spans="1:14" s="92" customFormat="1" ht="12" hidden="1">
      <c r="A565" s="300"/>
      <c r="B565" s="90"/>
      <c r="C565" s="681"/>
      <c r="D565" s="198"/>
      <c r="E565" s="202"/>
      <c r="F565" s="518" t="e">
        <f>E565/D565</f>
        <v>#DIV/0!</v>
      </c>
      <c r="G565" s="617"/>
      <c r="H565" s="640"/>
      <c r="I565" s="751"/>
      <c r="J565" s="575"/>
      <c r="K565" s="582"/>
      <c r="L565" s="607"/>
      <c r="M565" s="601"/>
      <c r="N565" s="593"/>
    </row>
    <row r="566" spans="1:14" s="38" customFormat="1" ht="12" hidden="1">
      <c r="A566" s="321"/>
      <c r="B566" s="76"/>
      <c r="C566" s="674"/>
      <c r="D566" s="200"/>
      <c r="E566" s="203"/>
      <c r="F566" s="518"/>
      <c r="G566" s="614"/>
      <c r="H566" s="639"/>
      <c r="I566" s="751"/>
      <c r="J566" s="575"/>
      <c r="K566" s="581"/>
      <c r="L566" s="607"/>
      <c r="M566" s="601"/>
      <c r="N566" s="590"/>
    </row>
    <row r="567" spans="1:14" s="38" customFormat="1" ht="12" hidden="1">
      <c r="A567" s="321"/>
      <c r="B567" s="76"/>
      <c r="C567" s="674"/>
      <c r="D567" s="200"/>
      <c r="E567" s="203"/>
      <c r="F567" s="518"/>
      <c r="G567" s="614"/>
      <c r="H567" s="639"/>
      <c r="I567" s="751"/>
      <c r="J567" s="575"/>
      <c r="K567" s="581"/>
      <c r="L567" s="607"/>
      <c r="M567" s="601"/>
      <c r="N567" s="590"/>
    </row>
    <row r="568" spans="1:14" s="38" customFormat="1" ht="12" hidden="1">
      <c r="A568" s="300"/>
      <c r="B568" s="60"/>
      <c r="C568" s="678"/>
      <c r="D568" s="244"/>
      <c r="E568" s="244"/>
      <c r="F568" s="518" t="e">
        <f>E568/D568</f>
        <v>#DIV/0!</v>
      </c>
      <c r="G568" s="614"/>
      <c r="H568" s="639"/>
      <c r="I568" s="751"/>
      <c r="J568" s="575"/>
      <c r="K568" s="581"/>
      <c r="L568" s="607"/>
      <c r="M568" s="601"/>
      <c r="N568" s="590"/>
    </row>
    <row r="569" spans="1:14" s="38" customFormat="1" ht="12" hidden="1">
      <c r="A569" s="321"/>
      <c r="B569" s="67"/>
      <c r="C569" s="674"/>
      <c r="D569" s="204"/>
      <c r="E569" s="203"/>
      <c r="F569" s="518"/>
      <c r="G569" s="614"/>
      <c r="H569" s="639"/>
      <c r="I569" s="751"/>
      <c r="J569" s="575"/>
      <c r="K569" s="581"/>
      <c r="L569" s="607"/>
      <c r="M569" s="601"/>
      <c r="N569" s="590"/>
    </row>
    <row r="570" spans="1:14" s="38" customFormat="1" ht="12" hidden="1">
      <c r="A570" s="321"/>
      <c r="B570" s="67"/>
      <c r="C570" s="674"/>
      <c r="D570" s="204"/>
      <c r="E570" s="203"/>
      <c r="F570" s="518"/>
      <c r="G570" s="614"/>
      <c r="H570" s="639"/>
      <c r="I570" s="751"/>
      <c r="J570" s="575"/>
      <c r="K570" s="581"/>
      <c r="L570" s="607"/>
      <c r="M570" s="601"/>
      <c r="N570" s="590"/>
    </row>
    <row r="571" spans="1:14" s="92" customFormat="1" ht="12" hidden="1">
      <c r="A571" s="300"/>
      <c r="B571" s="90"/>
      <c r="C571" s="679"/>
      <c r="D571" s="198"/>
      <c r="E571" s="62">
        <f>SUM(E572:E577)</f>
        <v>0</v>
      </c>
      <c r="F571" s="517" t="e">
        <f>E571/D571</f>
        <v>#DIV/0!</v>
      </c>
      <c r="G571" s="617"/>
      <c r="H571" s="640"/>
      <c r="I571" s="751"/>
      <c r="J571" s="575"/>
      <c r="K571" s="582"/>
      <c r="L571" s="607"/>
      <c r="M571" s="601"/>
      <c r="N571" s="593"/>
    </row>
    <row r="572" spans="1:14" s="92" customFormat="1" ht="12" hidden="1">
      <c r="A572" s="321"/>
      <c r="B572" s="76"/>
      <c r="C572" s="680"/>
      <c r="D572" s="200"/>
      <c r="E572" s="203"/>
      <c r="F572" s="318"/>
      <c r="G572" s="617"/>
      <c r="H572" s="640"/>
      <c r="I572" s="751"/>
      <c r="J572" s="575"/>
      <c r="K572" s="582"/>
      <c r="L572" s="607"/>
      <c r="M572" s="601"/>
      <c r="N572" s="593"/>
    </row>
    <row r="573" spans="1:14" s="38" customFormat="1" ht="12" hidden="1">
      <c r="A573" s="321"/>
      <c r="B573" s="76"/>
      <c r="C573" s="674"/>
      <c r="D573" s="204"/>
      <c r="E573" s="203"/>
      <c r="F573" s="519"/>
      <c r="G573" s="614"/>
      <c r="H573" s="639"/>
      <c r="I573" s="751"/>
      <c r="J573" s="575"/>
      <c r="K573" s="581"/>
      <c r="L573" s="607"/>
      <c r="M573" s="601"/>
      <c r="N573" s="590"/>
    </row>
    <row r="574" spans="1:14" s="38" customFormat="1" ht="12" hidden="1">
      <c r="A574" s="321"/>
      <c r="B574" s="76"/>
      <c r="C574" s="674"/>
      <c r="D574" s="204"/>
      <c r="E574" s="203"/>
      <c r="F574" s="519"/>
      <c r="G574" s="614"/>
      <c r="H574" s="639"/>
      <c r="I574" s="751"/>
      <c r="J574" s="575"/>
      <c r="K574" s="581"/>
      <c r="L574" s="607"/>
      <c r="M574" s="601"/>
      <c r="N574" s="590"/>
    </row>
    <row r="575" spans="1:14" s="38" customFormat="1" ht="12" hidden="1">
      <c r="A575" s="321"/>
      <c r="B575" s="76"/>
      <c r="C575" s="674"/>
      <c r="D575" s="204"/>
      <c r="E575" s="203"/>
      <c r="F575" s="318"/>
      <c r="G575" s="614"/>
      <c r="H575" s="639"/>
      <c r="I575" s="751"/>
      <c r="J575" s="575"/>
      <c r="K575" s="581"/>
      <c r="L575" s="607"/>
      <c r="M575" s="601"/>
      <c r="N575" s="590"/>
    </row>
    <row r="576" spans="1:14" s="38" customFormat="1" ht="12" hidden="1">
      <c r="A576" s="321"/>
      <c r="B576" s="76"/>
      <c r="C576" s="674"/>
      <c r="D576" s="204"/>
      <c r="E576" s="203"/>
      <c r="F576" s="519"/>
      <c r="G576" s="614"/>
      <c r="H576" s="639"/>
      <c r="I576" s="751"/>
      <c r="J576" s="575"/>
      <c r="K576" s="581"/>
      <c r="L576" s="607"/>
      <c r="M576" s="601"/>
      <c r="N576" s="590"/>
    </row>
    <row r="577" spans="1:14" s="38" customFormat="1" ht="12" hidden="1">
      <c r="A577" s="321"/>
      <c r="B577" s="76"/>
      <c r="C577" s="674"/>
      <c r="D577" s="204"/>
      <c r="E577" s="203"/>
      <c r="F577" s="519"/>
      <c r="G577" s="614"/>
      <c r="H577" s="639"/>
      <c r="I577" s="751"/>
      <c r="J577" s="575"/>
      <c r="K577" s="581"/>
      <c r="L577" s="607"/>
      <c r="M577" s="601"/>
      <c r="N577" s="590"/>
    </row>
    <row r="578" spans="1:14" s="38" customFormat="1" ht="12" hidden="1">
      <c r="A578" s="317"/>
      <c r="B578" s="60"/>
      <c r="C578" s="678"/>
      <c r="D578" s="198"/>
      <c r="E578" s="202">
        <f>SUM(E579:E580)</f>
        <v>0</v>
      </c>
      <c r="F578" s="518" t="e">
        <f>E578/D578</f>
        <v>#DIV/0!</v>
      </c>
      <c r="G578" s="614"/>
      <c r="H578" s="639"/>
      <c r="I578" s="751"/>
      <c r="J578" s="575"/>
      <c r="K578" s="581"/>
      <c r="L578" s="607"/>
      <c r="M578" s="601"/>
      <c r="N578" s="590"/>
    </row>
    <row r="579" spans="1:14" s="38" customFormat="1" ht="12" hidden="1">
      <c r="A579" s="216"/>
      <c r="B579" s="67"/>
      <c r="C579" s="674"/>
      <c r="D579" s="204"/>
      <c r="E579" s="203"/>
      <c r="F579" s="519"/>
      <c r="G579" s="614"/>
      <c r="H579" s="639"/>
      <c r="I579" s="751"/>
      <c r="J579" s="575"/>
      <c r="K579" s="581"/>
      <c r="L579" s="607"/>
      <c r="M579" s="601"/>
      <c r="N579" s="590"/>
    </row>
    <row r="580" spans="1:14" s="38" customFormat="1" ht="12" hidden="1">
      <c r="A580" s="216"/>
      <c r="B580" s="67"/>
      <c r="C580" s="674"/>
      <c r="D580" s="204"/>
      <c r="E580" s="203"/>
      <c r="F580" s="519"/>
      <c r="G580" s="614"/>
      <c r="H580" s="639"/>
      <c r="I580" s="751"/>
      <c r="J580" s="575"/>
      <c r="K580" s="581"/>
      <c r="L580" s="607"/>
      <c r="M580" s="601"/>
      <c r="N580" s="590"/>
    </row>
    <row r="581" spans="1:14" s="66" customFormat="1" ht="12" hidden="1">
      <c r="A581" s="300"/>
      <c r="B581" s="90"/>
      <c r="C581" s="681"/>
      <c r="D581" s="198"/>
      <c r="E581" s="198">
        <f>SUM(E582:E583)</f>
        <v>0</v>
      </c>
      <c r="F581" s="530" t="e">
        <f>E581/D581</f>
        <v>#DIV/0!</v>
      </c>
      <c r="G581" s="617"/>
      <c r="H581" s="640"/>
      <c r="I581" s="728"/>
      <c r="J581" s="729"/>
      <c r="K581" s="571"/>
      <c r="L581" s="730"/>
      <c r="M581" s="731"/>
      <c r="N581" s="594"/>
    </row>
    <row r="582" spans="1:14" s="66" customFormat="1" ht="12" hidden="1">
      <c r="A582" s="321"/>
      <c r="B582" s="76"/>
      <c r="C582" s="274"/>
      <c r="D582" s="200"/>
      <c r="E582" s="74"/>
      <c r="F582" s="533"/>
      <c r="G582" s="617"/>
      <c r="H582" s="640"/>
      <c r="I582" s="728"/>
      <c r="J582" s="729"/>
      <c r="K582" s="571"/>
      <c r="L582" s="730"/>
      <c r="M582" s="731"/>
      <c r="N582" s="594"/>
    </row>
    <row r="583" spans="1:14" s="66" customFormat="1" ht="12" hidden="1">
      <c r="A583" s="321"/>
      <c r="B583" s="76"/>
      <c r="C583" s="274"/>
      <c r="D583" s="200"/>
      <c r="E583" s="74"/>
      <c r="F583" s="530"/>
      <c r="G583" s="617"/>
      <c r="H583" s="640"/>
      <c r="I583" s="728"/>
      <c r="J583" s="729"/>
      <c r="K583" s="571"/>
      <c r="L583" s="730"/>
      <c r="M583" s="731"/>
      <c r="N583" s="594"/>
    </row>
    <row r="584" spans="1:14" s="92" customFormat="1" ht="12" hidden="1">
      <c r="A584" s="300"/>
      <c r="B584" s="90"/>
      <c r="C584" s="679"/>
      <c r="D584" s="198"/>
      <c r="E584" s="241">
        <f>SUM(E585:E587)</f>
        <v>0</v>
      </c>
      <c r="F584" s="517" t="e">
        <f>E584/D584</f>
        <v>#DIV/0!</v>
      </c>
      <c r="G584" s="617"/>
      <c r="H584" s="640"/>
      <c r="I584" s="751"/>
      <c r="J584" s="575"/>
      <c r="K584" s="582"/>
      <c r="L584" s="607"/>
      <c r="M584" s="601"/>
      <c r="N584" s="593"/>
    </row>
    <row r="585" spans="1:14" s="92" customFormat="1" ht="12" hidden="1">
      <c r="A585" s="321"/>
      <c r="B585" s="67"/>
      <c r="C585" s="674"/>
      <c r="D585" s="200"/>
      <c r="E585" s="203"/>
      <c r="F585" s="517"/>
      <c r="G585" s="617"/>
      <c r="H585" s="640"/>
      <c r="I585" s="751"/>
      <c r="J585" s="575"/>
      <c r="K585" s="582"/>
      <c r="L585" s="607"/>
      <c r="M585" s="601"/>
      <c r="N585" s="593"/>
    </row>
    <row r="586" spans="1:14" s="44" customFormat="1" ht="12" hidden="1">
      <c r="A586" s="321"/>
      <c r="B586" s="76"/>
      <c r="C586" s="680"/>
      <c r="D586" s="200"/>
      <c r="E586" s="203"/>
      <c r="F586" s="517"/>
      <c r="G586" s="614"/>
      <c r="H586" s="639"/>
      <c r="I586" s="728"/>
      <c r="J586" s="729"/>
      <c r="K586" s="568"/>
      <c r="L586" s="730"/>
      <c r="M586" s="731"/>
      <c r="N586" s="589"/>
    </row>
    <row r="587" spans="1:14" s="302" customFormat="1" ht="12" hidden="1">
      <c r="A587" s="321"/>
      <c r="B587" s="76"/>
      <c r="C587" s="680"/>
      <c r="D587" s="200"/>
      <c r="E587" s="203"/>
      <c r="F587" s="372"/>
      <c r="G587" s="618"/>
      <c r="H587" s="641"/>
      <c r="I587" s="634"/>
      <c r="J587" s="577"/>
      <c r="K587" s="583"/>
      <c r="L587" s="609"/>
      <c r="M587" s="603"/>
      <c r="N587" s="595"/>
    </row>
    <row r="588" spans="1:14" s="38" customFormat="1" ht="12" hidden="1">
      <c r="A588" s="317"/>
      <c r="B588" s="60"/>
      <c r="C588" s="682"/>
      <c r="D588" s="198"/>
      <c r="E588" s="244">
        <f>E596</f>
        <v>0</v>
      </c>
      <c r="F588" s="517" t="e">
        <f>E588/D588</f>
        <v>#DIV/0!</v>
      </c>
      <c r="G588" s="614"/>
      <c r="H588" s="639"/>
      <c r="I588" s="751"/>
      <c r="J588" s="575"/>
      <c r="K588" s="581"/>
      <c r="L588" s="607"/>
      <c r="M588" s="601"/>
      <c r="N588" s="590"/>
    </row>
    <row r="589" spans="1:14" s="38" customFormat="1" ht="12">
      <c r="A589" s="1066"/>
      <c r="B589" s="60"/>
      <c r="C589" s="686" t="s">
        <v>421</v>
      </c>
      <c r="D589" s="198"/>
      <c r="E589" s="244"/>
      <c r="F589" s="517"/>
      <c r="G589" s="614"/>
      <c r="H589" s="639"/>
      <c r="I589" s="751"/>
      <c r="J589" s="575"/>
      <c r="K589" s="581"/>
      <c r="L589" s="607"/>
      <c r="M589" s="601"/>
      <c r="N589" s="590"/>
    </row>
    <row r="590" spans="1:14" s="38" customFormat="1" ht="12">
      <c r="A590" s="317" t="s">
        <v>404</v>
      </c>
      <c r="B590" s="60">
        <v>423</v>
      </c>
      <c r="C590" s="682" t="s">
        <v>146</v>
      </c>
      <c r="D590" s="198">
        <v>1000000</v>
      </c>
      <c r="E590" s="244">
        <f>E591+E592</f>
        <v>451646.53</v>
      </c>
      <c r="F590" s="517"/>
      <c r="G590" s="614"/>
      <c r="H590" s="198">
        <f>D590+G590</f>
        <v>1000000</v>
      </c>
      <c r="I590" s="751"/>
      <c r="J590" s="575"/>
      <c r="K590" s="581"/>
      <c r="L590" s="607"/>
      <c r="M590" s="601"/>
      <c r="N590" s="590"/>
    </row>
    <row r="591" spans="1:14" s="38" customFormat="1" ht="12" hidden="1">
      <c r="A591" s="317"/>
      <c r="B591" s="67">
        <v>4231</v>
      </c>
      <c r="C591" s="683" t="s">
        <v>326</v>
      </c>
      <c r="D591" s="198"/>
      <c r="E591" s="244">
        <v>446506.53</v>
      </c>
      <c r="F591" s="517"/>
      <c r="G591" s="614"/>
      <c r="H591" s="198"/>
      <c r="I591" s="751"/>
      <c r="J591" s="575"/>
      <c r="K591" s="581"/>
      <c r="L591" s="607"/>
      <c r="M591" s="601"/>
      <c r="N591" s="590"/>
    </row>
    <row r="592" spans="1:14" s="38" customFormat="1" ht="12" hidden="1">
      <c r="A592" s="317"/>
      <c r="B592" s="67">
        <v>4236</v>
      </c>
      <c r="C592" s="683" t="s">
        <v>1242</v>
      </c>
      <c r="D592" s="198"/>
      <c r="E592" s="244">
        <v>5140</v>
      </c>
      <c r="F592" s="517"/>
      <c r="G592" s="614"/>
      <c r="H592" s="198"/>
      <c r="I592" s="751"/>
      <c r="J592" s="575"/>
      <c r="K592" s="581"/>
      <c r="L592" s="607"/>
      <c r="M592" s="601"/>
      <c r="N592" s="590"/>
    </row>
    <row r="593" spans="1:14" s="38" customFormat="1" ht="12">
      <c r="A593" s="317" t="s">
        <v>405</v>
      </c>
      <c r="B593" s="60">
        <v>512</v>
      </c>
      <c r="C593" s="682" t="s">
        <v>273</v>
      </c>
      <c r="D593" s="1133">
        <v>0</v>
      </c>
      <c r="E593" s="244"/>
      <c r="F593" s="517"/>
      <c r="G593" s="614"/>
      <c r="H593" s="198">
        <f>D593+G593</f>
        <v>0</v>
      </c>
      <c r="I593" s="751"/>
      <c r="J593" s="575"/>
      <c r="K593" s="581"/>
      <c r="L593" s="607"/>
      <c r="M593" s="601"/>
      <c r="N593" s="590"/>
    </row>
    <row r="594" spans="1:14" s="38" customFormat="1" ht="12">
      <c r="A594" s="317"/>
      <c r="B594" s="60"/>
      <c r="C594" s="683" t="s">
        <v>422</v>
      </c>
      <c r="D594" s="1133">
        <f>D590+D593</f>
        <v>1000000</v>
      </c>
      <c r="E594" s="244">
        <f>E590+E593</f>
        <v>451646.53</v>
      </c>
      <c r="F594" s="517"/>
      <c r="G594" s="614"/>
      <c r="H594" s="198">
        <f>D594+G594</f>
        <v>1000000</v>
      </c>
      <c r="I594" s="751"/>
      <c r="J594" s="575"/>
      <c r="K594" s="581"/>
      <c r="L594" s="607"/>
      <c r="M594" s="601"/>
      <c r="N594" s="590"/>
    </row>
    <row r="595" spans="1:14" s="38" customFormat="1" ht="12" hidden="1">
      <c r="A595" s="317"/>
      <c r="B595" s="60"/>
      <c r="C595" s="682"/>
      <c r="D595" s="1133"/>
      <c r="E595" s="244"/>
      <c r="F595" s="517"/>
      <c r="G595" s="614"/>
      <c r="H595" s="639"/>
      <c r="I595" s="751"/>
      <c r="J595" s="575"/>
      <c r="K595" s="581"/>
      <c r="L595" s="607"/>
      <c r="M595" s="601"/>
      <c r="N595" s="590"/>
    </row>
    <row r="596" spans="1:14" s="44" customFormat="1" ht="12" hidden="1">
      <c r="A596" s="216"/>
      <c r="B596" s="67"/>
      <c r="C596" s="683"/>
      <c r="D596" s="1058"/>
      <c r="E596" s="303"/>
      <c r="F596" s="517"/>
      <c r="G596" s="614"/>
      <c r="H596" s="639"/>
      <c r="I596" s="728"/>
      <c r="J596" s="729"/>
      <c r="K596" s="568"/>
      <c r="L596" s="730"/>
      <c r="M596" s="731"/>
      <c r="N596" s="589"/>
    </row>
    <row r="597" spans="1:14" s="44" customFormat="1" ht="12" hidden="1">
      <c r="A597" s="216"/>
      <c r="B597" s="67"/>
      <c r="C597" s="674"/>
      <c r="D597" s="1058"/>
      <c r="E597" s="303"/>
      <c r="F597" s="517"/>
      <c r="G597" s="614"/>
      <c r="H597" s="639"/>
      <c r="I597" s="728"/>
      <c r="J597" s="729"/>
      <c r="K597" s="568"/>
      <c r="L597" s="730"/>
      <c r="M597" s="731"/>
      <c r="N597" s="589"/>
    </row>
    <row r="598" spans="1:14" s="44" customFormat="1" ht="12">
      <c r="A598" s="1062"/>
      <c r="B598" s="67"/>
      <c r="C598" s="687" t="s">
        <v>527</v>
      </c>
      <c r="D598" s="1058"/>
      <c r="E598" s="303"/>
      <c r="F598" s="517"/>
      <c r="G598" s="614"/>
      <c r="H598" s="639"/>
      <c r="I598" s="728"/>
      <c r="J598" s="729"/>
      <c r="K598" s="568"/>
      <c r="L598" s="730"/>
      <c r="M598" s="731"/>
      <c r="N598" s="589"/>
    </row>
    <row r="599" spans="1:14" s="44" customFormat="1" ht="12">
      <c r="A599" s="317" t="s">
        <v>406</v>
      </c>
      <c r="B599" s="60">
        <v>423</v>
      </c>
      <c r="C599" s="678" t="s">
        <v>146</v>
      </c>
      <c r="D599" s="1133">
        <v>580000</v>
      </c>
      <c r="E599" s="303">
        <v>55546.82</v>
      </c>
      <c r="F599" s="517"/>
      <c r="G599" s="614"/>
      <c r="H599" s="198">
        <f>D599+G599</f>
        <v>580000</v>
      </c>
      <c r="I599" s="728"/>
      <c r="J599" s="729"/>
      <c r="K599" s="568"/>
      <c r="L599" s="730"/>
      <c r="M599" s="731"/>
      <c r="N599" s="589"/>
    </row>
    <row r="600" spans="1:14" s="92" customFormat="1" ht="12.75">
      <c r="A600" s="300" t="s">
        <v>407</v>
      </c>
      <c r="B600" s="299">
        <v>424</v>
      </c>
      <c r="C600" s="685" t="s">
        <v>158</v>
      </c>
      <c r="D600" s="1133">
        <v>0</v>
      </c>
      <c r="E600" s="221"/>
      <c r="F600" s="538" t="e">
        <f>E600/D600</f>
        <v>#DIV/0!</v>
      </c>
      <c r="G600" s="617"/>
      <c r="H600" s="198">
        <f>D600+G600</f>
        <v>0</v>
      </c>
      <c r="I600" s="751"/>
      <c r="J600" s="575"/>
      <c r="K600" s="582"/>
      <c r="L600" s="607"/>
      <c r="M600" s="601"/>
      <c r="N600" s="593"/>
    </row>
    <row r="601" spans="1:14" s="92" customFormat="1" ht="12.75">
      <c r="A601" s="684"/>
      <c r="B601" s="282"/>
      <c r="C601" s="283" t="s">
        <v>356</v>
      </c>
      <c r="D601" s="1336">
        <f>D599+D600</f>
        <v>580000</v>
      </c>
      <c r="E601" s="789">
        <f>E599+E600</f>
        <v>55546.82</v>
      </c>
      <c r="F601" s="542"/>
      <c r="G601" s="617"/>
      <c r="H601" s="385">
        <f>D601+G601</f>
        <v>580000</v>
      </c>
      <c r="I601" s="751"/>
      <c r="J601" s="575"/>
      <c r="K601" s="582"/>
      <c r="L601" s="607"/>
      <c r="M601" s="601"/>
      <c r="N601" s="593"/>
    </row>
    <row r="602" spans="1:14" s="92" customFormat="1" ht="12.75" hidden="1">
      <c r="A602" s="881"/>
      <c r="B602" s="282"/>
      <c r="C602" s="283"/>
      <c r="D602" s="385"/>
      <c r="E602" s="982"/>
      <c r="F602" s="542"/>
      <c r="G602" s="617"/>
      <c r="H602" s="640"/>
      <c r="I602" s="751"/>
      <c r="J602" s="575"/>
      <c r="K602" s="582"/>
      <c r="L602" s="607"/>
      <c r="M602" s="601"/>
      <c r="N602" s="593"/>
    </row>
    <row r="603" spans="1:14" s="92" customFormat="1" ht="12.75">
      <c r="A603" s="1065"/>
      <c r="B603" s="282"/>
      <c r="C603" s="1252" t="s">
        <v>604</v>
      </c>
      <c r="D603" s="1252"/>
      <c r="E603" s="1252"/>
      <c r="F603" s="541"/>
      <c r="G603" s="617"/>
      <c r="H603" s="640"/>
      <c r="I603" s="751"/>
      <c r="J603" s="575"/>
      <c r="K603" s="582"/>
      <c r="L603" s="607"/>
      <c r="M603" s="601"/>
      <c r="N603" s="593"/>
    </row>
    <row r="604" spans="1:14" s="38" customFormat="1" ht="12">
      <c r="A604" s="34" t="s">
        <v>408</v>
      </c>
      <c r="B604" s="60">
        <v>472</v>
      </c>
      <c r="C604" s="61" t="s">
        <v>172</v>
      </c>
      <c r="D604" s="62">
        <v>3052000</v>
      </c>
      <c r="E604" s="62">
        <f>E605</f>
        <v>30424</v>
      </c>
      <c r="F604" s="517">
        <f>E604/D604</f>
        <v>0.009968545216251639</v>
      </c>
      <c r="G604" s="614"/>
      <c r="H604" s="62">
        <f>D604+G604</f>
        <v>3052000</v>
      </c>
      <c r="I604" s="751">
        <v>1000000</v>
      </c>
      <c r="J604" s="575"/>
      <c r="K604" s="581"/>
      <c r="L604" s="607"/>
      <c r="M604" s="601"/>
      <c r="N604" s="590"/>
    </row>
    <row r="605" spans="1:14" s="66" customFormat="1" ht="12" hidden="1">
      <c r="A605" s="75"/>
      <c r="B605" s="304">
        <v>4728</v>
      </c>
      <c r="C605" s="289" t="s">
        <v>630</v>
      </c>
      <c r="D605" s="200"/>
      <c r="E605" s="303">
        <v>30424</v>
      </c>
      <c r="F605" s="517"/>
      <c r="G605" s="617"/>
      <c r="H605" s="200"/>
      <c r="I605" s="728"/>
      <c r="J605" s="729"/>
      <c r="K605" s="571"/>
      <c r="L605" s="730"/>
      <c r="M605" s="731"/>
      <c r="N605" s="594"/>
    </row>
    <row r="606" spans="1:14" s="92" customFormat="1" ht="12.75">
      <c r="A606" s="254"/>
      <c r="B606" s="282"/>
      <c r="C606" s="283" t="s">
        <v>356</v>
      </c>
      <c r="D606" s="200">
        <f>D604</f>
        <v>3052000</v>
      </c>
      <c r="E606" s="200">
        <f>E604</f>
        <v>30424</v>
      </c>
      <c r="F606" s="538">
        <f>E606/D606</f>
        <v>0.009968545216251639</v>
      </c>
      <c r="G606" s="617"/>
      <c r="H606" s="200">
        <f>D606+G606</f>
        <v>3052000</v>
      </c>
      <c r="I606" s="751"/>
      <c r="J606" s="575"/>
      <c r="K606" s="582"/>
      <c r="L606" s="607"/>
      <c r="M606" s="601"/>
      <c r="N606" s="593"/>
    </row>
    <row r="607" spans="1:14" s="92" customFormat="1" ht="12.75" hidden="1">
      <c r="A607" s="305"/>
      <c r="B607" s="306"/>
      <c r="C607" s="1181"/>
      <c r="D607" s="1181"/>
      <c r="E607" s="1181"/>
      <c r="F607" s="541"/>
      <c r="G607" s="617"/>
      <c r="H607" s="640"/>
      <c r="I607" s="751"/>
      <c r="J607" s="575"/>
      <c r="K607" s="582"/>
      <c r="L607" s="607"/>
      <c r="M607" s="601"/>
      <c r="N607" s="593"/>
    </row>
    <row r="608" spans="1:14" s="92" customFormat="1" ht="12" hidden="1">
      <c r="A608" s="233"/>
      <c r="B608" s="90"/>
      <c r="C608" s="94"/>
      <c r="D608" s="62"/>
      <c r="E608" s="62"/>
      <c r="F608" s="518" t="e">
        <f>E608/D608</f>
        <v>#DIV/0!</v>
      </c>
      <c r="G608" s="617"/>
      <c r="H608" s="640"/>
      <c r="I608" s="751"/>
      <c r="J608" s="575"/>
      <c r="K608" s="582"/>
      <c r="L608" s="607"/>
      <c r="M608" s="601"/>
      <c r="N608" s="593"/>
    </row>
    <row r="609" spans="1:14" s="38" customFormat="1" ht="12" hidden="1">
      <c r="A609" s="28"/>
      <c r="B609" s="67"/>
      <c r="C609" s="199"/>
      <c r="D609" s="204"/>
      <c r="E609" s="203"/>
      <c r="F609" s="518"/>
      <c r="G609" s="614"/>
      <c r="H609" s="639"/>
      <c r="I609" s="751"/>
      <c r="J609" s="575"/>
      <c r="K609" s="581"/>
      <c r="L609" s="607"/>
      <c r="M609" s="601"/>
      <c r="N609" s="590"/>
    </row>
    <row r="610" spans="1:14" s="92" customFormat="1" ht="12.75" hidden="1">
      <c r="A610" s="245"/>
      <c r="B610" s="282"/>
      <c r="C610" s="283"/>
      <c r="D610" s="200">
        <f>D608</f>
        <v>0</v>
      </c>
      <c r="E610" s="200">
        <f>E608</f>
        <v>0</v>
      </c>
      <c r="F610" s="538" t="e">
        <f>E610/D610</f>
        <v>#DIV/0!</v>
      </c>
      <c r="G610" s="617"/>
      <c r="H610" s="640"/>
      <c r="I610" s="751"/>
      <c r="J610" s="575"/>
      <c r="K610" s="582"/>
      <c r="L610" s="607"/>
      <c r="M610" s="601"/>
      <c r="N610" s="593"/>
    </row>
    <row r="611" spans="1:14" s="66" customFormat="1" ht="12.75">
      <c r="A611" s="1062"/>
      <c r="B611" s="307"/>
      <c r="C611" s="1214" t="s">
        <v>631</v>
      </c>
      <c r="D611" s="1214"/>
      <c r="E611" s="1214"/>
      <c r="F611" s="1214"/>
      <c r="G611" s="617"/>
      <c r="H611" s="640"/>
      <c r="I611" s="728"/>
      <c r="J611" s="729"/>
      <c r="K611" s="571"/>
      <c r="L611" s="730"/>
      <c r="M611" s="731"/>
      <c r="N611" s="594"/>
    </row>
    <row r="612" spans="1:14" s="92" customFormat="1" ht="12">
      <c r="A612" s="884" t="s">
        <v>409</v>
      </c>
      <c r="B612" s="90">
        <v>426</v>
      </c>
      <c r="C612" s="94" t="s">
        <v>165</v>
      </c>
      <c r="D612" s="198">
        <v>0</v>
      </c>
      <c r="E612" s="62">
        <f>SUM(E613:E619)</f>
        <v>0</v>
      </c>
      <c r="F612" s="517"/>
      <c r="G612" s="617"/>
      <c r="H612" s="641">
        <f>D612+G612</f>
        <v>0</v>
      </c>
      <c r="I612" s="751"/>
      <c r="J612" s="575"/>
      <c r="K612" s="582"/>
      <c r="L612" s="607"/>
      <c r="M612" s="601"/>
      <c r="N612" s="593"/>
    </row>
    <row r="613" spans="1:14" s="92" customFormat="1" ht="12">
      <c r="A613" s="233" t="s">
        <v>315</v>
      </c>
      <c r="B613" s="90">
        <v>512</v>
      </c>
      <c r="C613" s="259" t="s">
        <v>273</v>
      </c>
      <c r="D613" s="198">
        <v>0</v>
      </c>
      <c r="E613" s="203"/>
      <c r="F613" s="519"/>
      <c r="G613" s="617"/>
      <c r="H613" s="641">
        <f>D613+G613</f>
        <v>0</v>
      </c>
      <c r="I613" s="751"/>
      <c r="J613" s="575"/>
      <c r="K613" s="582"/>
      <c r="L613" s="607"/>
      <c r="M613" s="601"/>
      <c r="N613" s="593"/>
    </row>
    <row r="614" spans="1:14" s="92" customFormat="1" ht="12" hidden="1">
      <c r="A614" s="75"/>
      <c r="B614" s="76">
        <v>4232</v>
      </c>
      <c r="C614" s="211" t="s">
        <v>625</v>
      </c>
      <c r="D614" s="200"/>
      <c r="E614" s="203"/>
      <c r="F614" s="519"/>
      <c r="G614" s="617"/>
      <c r="H614" s="640"/>
      <c r="I614" s="751"/>
      <c r="J614" s="575"/>
      <c r="K614" s="582"/>
      <c r="L614" s="607"/>
      <c r="M614" s="601"/>
      <c r="N614" s="593"/>
    </row>
    <row r="615" spans="1:14" s="92" customFormat="1" ht="12" hidden="1">
      <c r="A615" s="75"/>
      <c r="B615" s="76">
        <v>4233</v>
      </c>
      <c r="C615" s="211" t="s">
        <v>149</v>
      </c>
      <c r="D615" s="204"/>
      <c r="E615" s="203"/>
      <c r="F615" s="518"/>
      <c r="G615" s="617"/>
      <c r="H615" s="640"/>
      <c r="I615" s="751"/>
      <c r="J615" s="575"/>
      <c r="K615" s="582"/>
      <c r="L615" s="607"/>
      <c r="M615" s="601"/>
      <c r="N615" s="593"/>
    </row>
    <row r="616" spans="1:14" s="92" customFormat="1" ht="12" hidden="1">
      <c r="A616" s="75"/>
      <c r="B616" s="76">
        <v>4234</v>
      </c>
      <c r="C616" s="211" t="s">
        <v>150</v>
      </c>
      <c r="D616" s="200"/>
      <c r="E616" s="203"/>
      <c r="F616" s="519"/>
      <c r="G616" s="617"/>
      <c r="H616" s="640"/>
      <c r="I616" s="751"/>
      <c r="J616" s="575"/>
      <c r="K616" s="582"/>
      <c r="L616" s="607"/>
      <c r="M616" s="601"/>
      <c r="N616" s="593"/>
    </row>
    <row r="617" spans="1:14" s="92" customFormat="1" ht="12" hidden="1">
      <c r="A617" s="75"/>
      <c r="B617" s="76">
        <v>4235</v>
      </c>
      <c r="C617" s="211" t="s">
        <v>151</v>
      </c>
      <c r="D617" s="200"/>
      <c r="E617" s="203"/>
      <c r="F617" s="519"/>
      <c r="G617" s="617"/>
      <c r="H617" s="640"/>
      <c r="I617" s="751"/>
      <c r="J617" s="575"/>
      <c r="K617" s="582"/>
      <c r="L617" s="607"/>
      <c r="M617" s="601"/>
      <c r="N617" s="593"/>
    </row>
    <row r="618" spans="1:14" s="92" customFormat="1" ht="12" hidden="1">
      <c r="A618" s="75"/>
      <c r="B618" s="67">
        <v>4237</v>
      </c>
      <c r="C618" s="211" t="s">
        <v>154</v>
      </c>
      <c r="D618" s="200"/>
      <c r="E618" s="203"/>
      <c r="F618" s="519"/>
      <c r="G618" s="617"/>
      <c r="H618" s="640"/>
      <c r="I618" s="751"/>
      <c r="J618" s="575"/>
      <c r="K618" s="582"/>
      <c r="L618" s="607"/>
      <c r="M618" s="601"/>
      <c r="N618" s="593"/>
    </row>
    <row r="619" spans="1:14" s="92" customFormat="1" ht="12" hidden="1">
      <c r="A619" s="75"/>
      <c r="B619" s="76">
        <v>4239</v>
      </c>
      <c r="C619" s="211" t="s">
        <v>156</v>
      </c>
      <c r="D619" s="200"/>
      <c r="E619" s="203"/>
      <c r="F619" s="519"/>
      <c r="G619" s="617"/>
      <c r="H619" s="640"/>
      <c r="I619" s="751"/>
      <c r="J619" s="575"/>
      <c r="K619" s="582"/>
      <c r="L619" s="607"/>
      <c r="M619" s="601"/>
      <c r="N619" s="593"/>
    </row>
    <row r="620" spans="1:14" s="92" customFormat="1" ht="12" hidden="1">
      <c r="A620" s="233" t="s">
        <v>409</v>
      </c>
      <c r="B620" s="90">
        <v>621</v>
      </c>
      <c r="C620" s="94" t="s">
        <v>399</v>
      </c>
      <c r="D620" s="198">
        <v>0</v>
      </c>
      <c r="E620" s="62">
        <f>SUM(E621:E626)</f>
        <v>0</v>
      </c>
      <c r="F620" s="517" t="e">
        <f>E620/D620</f>
        <v>#DIV/0!</v>
      </c>
      <c r="G620" s="617"/>
      <c r="H620" s="673">
        <f>D620+G620</f>
        <v>0</v>
      </c>
      <c r="I620" s="751">
        <v>450000</v>
      </c>
      <c r="J620" s="575"/>
      <c r="K620" s="582"/>
      <c r="L620" s="607"/>
      <c r="M620" s="601"/>
      <c r="N620" s="593"/>
    </row>
    <row r="621" spans="1:14" s="92" customFormat="1" ht="12" hidden="1">
      <c r="A621" s="75"/>
      <c r="B621" s="76">
        <v>4261</v>
      </c>
      <c r="C621" s="211" t="s">
        <v>166</v>
      </c>
      <c r="D621" s="200"/>
      <c r="E621" s="203"/>
      <c r="F621" s="318"/>
      <c r="G621" s="617"/>
      <c r="H621" s="200"/>
      <c r="I621" s="751"/>
      <c r="J621" s="575"/>
      <c r="K621" s="582"/>
      <c r="L621" s="607"/>
      <c r="M621" s="601"/>
      <c r="N621" s="593"/>
    </row>
    <row r="622" spans="1:14" s="38" customFormat="1" ht="12" hidden="1">
      <c r="A622" s="75"/>
      <c r="B622" s="76">
        <v>4263</v>
      </c>
      <c r="C622" s="211" t="s">
        <v>167</v>
      </c>
      <c r="D622" s="204"/>
      <c r="E622" s="203"/>
      <c r="F622" s="519"/>
      <c r="G622" s="614"/>
      <c r="H622" s="204"/>
      <c r="I622" s="751"/>
      <c r="J622" s="575"/>
      <c r="K622" s="581"/>
      <c r="L622" s="607"/>
      <c r="M622" s="601"/>
      <c r="N622" s="590"/>
    </row>
    <row r="623" spans="1:14" s="38" customFormat="1" ht="12" hidden="1">
      <c r="A623" s="75"/>
      <c r="B623" s="76">
        <v>4264</v>
      </c>
      <c r="C623" s="211" t="s">
        <v>168</v>
      </c>
      <c r="D623" s="204"/>
      <c r="E623" s="203">
        <v>0</v>
      </c>
      <c r="F623" s="519"/>
      <c r="G623" s="614"/>
      <c r="H623" s="204"/>
      <c r="I623" s="751"/>
      <c r="J623" s="575"/>
      <c r="K623" s="581"/>
      <c r="L623" s="607"/>
      <c r="M623" s="601"/>
      <c r="N623" s="590"/>
    </row>
    <row r="624" spans="1:14" s="38" customFormat="1" ht="12" hidden="1">
      <c r="A624" s="75"/>
      <c r="B624" s="76">
        <v>4266</v>
      </c>
      <c r="C624" s="211" t="s">
        <v>192</v>
      </c>
      <c r="D624" s="204"/>
      <c r="E624" s="203"/>
      <c r="F624" s="318"/>
      <c r="G624" s="614"/>
      <c r="H624" s="204"/>
      <c r="I624" s="751"/>
      <c r="J624" s="575"/>
      <c r="K624" s="581"/>
      <c r="L624" s="607"/>
      <c r="M624" s="601"/>
      <c r="N624" s="590"/>
    </row>
    <row r="625" spans="1:14" s="38" customFormat="1" ht="12" hidden="1">
      <c r="A625" s="75"/>
      <c r="B625" s="76">
        <v>4268</v>
      </c>
      <c r="C625" s="211" t="s">
        <v>169</v>
      </c>
      <c r="D625" s="204"/>
      <c r="E625" s="203"/>
      <c r="F625" s="519"/>
      <c r="G625" s="614"/>
      <c r="H625" s="204"/>
      <c r="I625" s="751"/>
      <c r="J625" s="575"/>
      <c r="K625" s="581"/>
      <c r="L625" s="607"/>
      <c r="M625" s="601"/>
      <c r="N625" s="590"/>
    </row>
    <row r="626" spans="1:14" s="38" customFormat="1" ht="12" hidden="1">
      <c r="A626" s="75"/>
      <c r="B626" s="76">
        <v>4269</v>
      </c>
      <c r="C626" s="211" t="s">
        <v>170</v>
      </c>
      <c r="D626" s="204"/>
      <c r="E626" s="203"/>
      <c r="F626" s="519"/>
      <c r="G626" s="614"/>
      <c r="H626" s="204"/>
      <c r="I626" s="751"/>
      <c r="J626" s="575"/>
      <c r="K626" s="581"/>
      <c r="L626" s="607"/>
      <c r="M626" s="601"/>
      <c r="N626" s="590"/>
    </row>
    <row r="627" spans="1:14" s="92" customFormat="1" ht="12.75">
      <c r="A627" s="245"/>
      <c r="B627" s="282"/>
      <c r="C627" s="283" t="s">
        <v>356</v>
      </c>
      <c r="D627" s="200">
        <f>D612+D613</f>
        <v>0</v>
      </c>
      <c r="E627" s="200">
        <f>E612+E613</f>
        <v>0</v>
      </c>
      <c r="F627" s="385" t="e">
        <f>F612+F620</f>
        <v>#DIV/0!</v>
      </c>
      <c r="G627" s="617"/>
      <c r="H627" s="200">
        <f>D627+G627</f>
        <v>0</v>
      </c>
      <c r="I627" s="751"/>
      <c r="J627" s="575"/>
      <c r="K627" s="582"/>
      <c r="L627" s="607"/>
      <c r="M627" s="601"/>
      <c r="N627" s="593"/>
    </row>
    <row r="628" spans="1:14" s="44" customFormat="1" ht="12.75">
      <c r="A628" s="1062"/>
      <c r="B628" s="268"/>
      <c r="C628" s="1215" t="s">
        <v>529</v>
      </c>
      <c r="D628" s="1215"/>
      <c r="E628" s="1215"/>
      <c r="F628" s="541"/>
      <c r="G628" s="614"/>
      <c r="H628" s="639"/>
      <c r="I628" s="728"/>
      <c r="J628" s="729"/>
      <c r="K628" s="568"/>
      <c r="L628" s="730"/>
      <c r="M628" s="731"/>
      <c r="N628" s="589"/>
    </row>
    <row r="629" spans="1:14" s="92" customFormat="1" ht="12">
      <c r="A629" s="978" t="s">
        <v>410</v>
      </c>
      <c r="B629" s="90">
        <v>421</v>
      </c>
      <c r="C629" s="201" t="s">
        <v>139</v>
      </c>
      <c r="D629" s="198">
        <v>0</v>
      </c>
      <c r="E629" s="198">
        <f>SUM(E630:E633)</f>
        <v>0</v>
      </c>
      <c r="F629" s="517" t="e">
        <f>E629/D629</f>
        <v>#DIV/0!</v>
      </c>
      <c r="G629" s="617"/>
      <c r="H629" s="198">
        <f>D629+G629</f>
        <v>0</v>
      </c>
      <c r="I629" s="751"/>
      <c r="J629" s="575"/>
      <c r="K629" s="582"/>
      <c r="L629" s="607"/>
      <c r="M629" s="601"/>
      <c r="N629" s="593"/>
    </row>
    <row r="630" spans="1:14" s="38" customFormat="1" ht="12" hidden="1">
      <c r="A630" s="28"/>
      <c r="B630" s="67">
        <v>4211</v>
      </c>
      <c r="C630" s="199" t="s">
        <v>244</v>
      </c>
      <c r="D630" s="204"/>
      <c r="E630" s="203"/>
      <c r="F630" s="518"/>
      <c r="G630" s="614"/>
      <c r="H630" s="204"/>
      <c r="I630" s="751"/>
      <c r="J630" s="575"/>
      <c r="K630" s="581"/>
      <c r="L630" s="607"/>
      <c r="M630" s="601"/>
      <c r="N630" s="590"/>
    </row>
    <row r="631" spans="1:14" s="92" customFormat="1" ht="12" hidden="1">
      <c r="A631" s="301"/>
      <c r="B631" s="76">
        <v>4212</v>
      </c>
      <c r="C631" s="199" t="s">
        <v>245</v>
      </c>
      <c r="D631" s="200"/>
      <c r="E631" s="200">
        <v>0</v>
      </c>
      <c r="F631" s="208"/>
      <c r="G631" s="617"/>
      <c r="H631" s="200"/>
      <c r="I631" s="751"/>
      <c r="J631" s="575"/>
      <c r="K631" s="582"/>
      <c r="L631" s="607"/>
      <c r="M631" s="601"/>
      <c r="N631" s="593"/>
    </row>
    <row r="632" spans="1:14" s="92" customFormat="1" ht="12" hidden="1">
      <c r="A632" s="75"/>
      <c r="B632" s="76">
        <v>4214</v>
      </c>
      <c r="C632" s="199" t="s">
        <v>140</v>
      </c>
      <c r="D632" s="200"/>
      <c r="E632" s="203"/>
      <c r="F632" s="519"/>
      <c r="G632" s="617"/>
      <c r="H632" s="200"/>
      <c r="I632" s="751"/>
      <c r="J632" s="575"/>
      <c r="K632" s="582"/>
      <c r="L632" s="607"/>
      <c r="M632" s="601"/>
      <c r="N632" s="593"/>
    </row>
    <row r="633" spans="1:14" s="44" customFormat="1" ht="12" hidden="1">
      <c r="A633" s="28"/>
      <c r="B633" s="67">
        <v>4216</v>
      </c>
      <c r="C633" s="199" t="s">
        <v>624</v>
      </c>
      <c r="D633" s="69"/>
      <c r="E633" s="74"/>
      <c r="F633" s="517"/>
      <c r="G633" s="614"/>
      <c r="H633" s="69"/>
      <c r="I633" s="728"/>
      <c r="J633" s="729"/>
      <c r="K633" s="568"/>
      <c r="L633" s="730"/>
      <c r="M633" s="731"/>
      <c r="N633" s="589"/>
    </row>
    <row r="634" spans="1:14" s="92" customFormat="1" ht="12">
      <c r="A634" s="294" t="s">
        <v>429</v>
      </c>
      <c r="B634" s="90">
        <v>422</v>
      </c>
      <c r="C634" s="201" t="s">
        <v>142</v>
      </c>
      <c r="D634" s="198">
        <v>0</v>
      </c>
      <c r="E634" s="198">
        <f>SUM(E635:E636)</f>
        <v>0</v>
      </c>
      <c r="F634" s="517" t="e">
        <f>E634/D634</f>
        <v>#DIV/0!</v>
      </c>
      <c r="G634" s="617"/>
      <c r="H634" s="198">
        <f>D634+G634</f>
        <v>0</v>
      </c>
      <c r="I634" s="751"/>
      <c r="J634" s="575"/>
      <c r="K634" s="582"/>
      <c r="L634" s="607"/>
      <c r="M634" s="601"/>
      <c r="N634" s="593"/>
    </row>
    <row r="635" spans="1:14" s="92" customFormat="1" ht="12" hidden="1">
      <c r="A635" s="301"/>
      <c r="B635" s="76">
        <v>4221</v>
      </c>
      <c r="C635" s="199" t="s">
        <v>143</v>
      </c>
      <c r="D635" s="200"/>
      <c r="E635" s="200">
        <v>0</v>
      </c>
      <c r="F635" s="208"/>
      <c r="G635" s="617"/>
      <c r="H635" s="200"/>
      <c r="I635" s="751"/>
      <c r="J635" s="575"/>
      <c r="K635" s="582"/>
      <c r="L635" s="607"/>
      <c r="M635" s="601"/>
      <c r="N635" s="593"/>
    </row>
    <row r="636" spans="1:14" s="38" customFormat="1" ht="12" hidden="1">
      <c r="A636" s="28"/>
      <c r="B636" s="67">
        <v>4222</v>
      </c>
      <c r="C636" s="199" t="s">
        <v>144</v>
      </c>
      <c r="D636" s="200"/>
      <c r="E636" s="203"/>
      <c r="F636" s="518"/>
      <c r="G636" s="614"/>
      <c r="H636" s="200"/>
      <c r="I636" s="751"/>
      <c r="J636" s="575"/>
      <c r="K636" s="581"/>
      <c r="L636" s="607"/>
      <c r="M636" s="601"/>
      <c r="N636" s="590"/>
    </row>
    <row r="637" spans="1:14" s="92" customFormat="1" ht="12">
      <c r="A637" s="233" t="s">
        <v>430</v>
      </c>
      <c r="B637" s="90">
        <v>423</v>
      </c>
      <c r="C637" s="94" t="s">
        <v>146</v>
      </c>
      <c r="D637" s="241">
        <v>0</v>
      </c>
      <c r="E637" s="241">
        <v>0</v>
      </c>
      <c r="F637" s="517" t="e">
        <f>E637/D637</f>
        <v>#DIV/0!</v>
      </c>
      <c r="G637" s="617"/>
      <c r="H637" s="241">
        <f>D637+G637</f>
        <v>0</v>
      </c>
      <c r="I637" s="751"/>
      <c r="J637" s="575"/>
      <c r="K637" s="582"/>
      <c r="L637" s="607"/>
      <c r="M637" s="601"/>
      <c r="N637" s="593"/>
    </row>
    <row r="638" spans="1:14" s="92" customFormat="1" ht="12" hidden="1">
      <c r="A638" s="75"/>
      <c r="B638" s="76">
        <v>4231</v>
      </c>
      <c r="C638" s="199" t="s">
        <v>147</v>
      </c>
      <c r="D638" s="200"/>
      <c r="E638" s="203"/>
      <c r="F638" s="519"/>
      <c r="G638" s="617"/>
      <c r="H638" s="200"/>
      <c r="I638" s="751"/>
      <c r="J638" s="575"/>
      <c r="K638" s="582"/>
      <c r="L638" s="607"/>
      <c r="M638" s="601"/>
      <c r="N638" s="593"/>
    </row>
    <row r="639" spans="1:14" s="92" customFormat="1" ht="12" hidden="1">
      <c r="A639" s="75"/>
      <c r="B639" s="76">
        <v>4232</v>
      </c>
      <c r="C639" s="211" t="s">
        <v>625</v>
      </c>
      <c r="D639" s="200"/>
      <c r="E639" s="203"/>
      <c r="F639" s="519"/>
      <c r="G639" s="617"/>
      <c r="H639" s="200"/>
      <c r="I639" s="751"/>
      <c r="J639" s="575"/>
      <c r="K639" s="582"/>
      <c r="L639" s="607"/>
      <c r="M639" s="601"/>
      <c r="N639" s="593"/>
    </row>
    <row r="640" spans="1:14" s="92" customFormat="1" ht="12" hidden="1">
      <c r="A640" s="75"/>
      <c r="B640" s="76">
        <v>4234</v>
      </c>
      <c r="C640" s="211" t="s">
        <v>150</v>
      </c>
      <c r="D640" s="200"/>
      <c r="E640" s="203"/>
      <c r="F640" s="519"/>
      <c r="G640" s="617"/>
      <c r="H640" s="200"/>
      <c r="I640" s="751"/>
      <c r="J640" s="575"/>
      <c r="K640" s="582"/>
      <c r="L640" s="607"/>
      <c r="M640" s="601"/>
      <c r="N640" s="593"/>
    </row>
    <row r="641" spans="1:14" s="92" customFormat="1" ht="12" hidden="1">
      <c r="A641" s="75"/>
      <c r="B641" s="76">
        <v>4235</v>
      </c>
      <c r="C641" s="211" t="s">
        <v>151</v>
      </c>
      <c r="D641" s="200"/>
      <c r="E641" s="203"/>
      <c r="F641" s="519"/>
      <c r="G641" s="617"/>
      <c r="H641" s="200"/>
      <c r="I641" s="751"/>
      <c r="J641" s="575"/>
      <c r="K641" s="582"/>
      <c r="L641" s="607"/>
      <c r="M641" s="601"/>
      <c r="N641" s="593"/>
    </row>
    <row r="642" spans="1:14" s="92" customFormat="1" ht="12" hidden="1">
      <c r="A642" s="75"/>
      <c r="B642" s="76">
        <v>4236</v>
      </c>
      <c r="C642" s="211" t="s">
        <v>153</v>
      </c>
      <c r="D642" s="200"/>
      <c r="E642" s="203"/>
      <c r="F642" s="519"/>
      <c r="G642" s="617"/>
      <c r="H642" s="200"/>
      <c r="I642" s="751"/>
      <c r="J642" s="575"/>
      <c r="K642" s="582"/>
      <c r="L642" s="607"/>
      <c r="M642" s="601"/>
      <c r="N642" s="593"/>
    </row>
    <row r="643" spans="1:14" s="92" customFormat="1" ht="12" hidden="1">
      <c r="A643" s="75"/>
      <c r="B643" s="76">
        <v>4239</v>
      </c>
      <c r="C643" s="199" t="s">
        <v>156</v>
      </c>
      <c r="D643" s="200"/>
      <c r="E643" s="203">
        <v>0</v>
      </c>
      <c r="F643" s="519"/>
      <c r="G643" s="617"/>
      <c r="H643" s="200"/>
      <c r="I643" s="751"/>
      <c r="J643" s="575"/>
      <c r="K643" s="582"/>
      <c r="L643" s="607"/>
      <c r="M643" s="601"/>
      <c r="N643" s="593"/>
    </row>
    <row r="644" spans="1:14" s="92" customFormat="1" ht="12">
      <c r="A644" s="233" t="s">
        <v>431</v>
      </c>
      <c r="B644" s="90">
        <v>424</v>
      </c>
      <c r="C644" s="259" t="s">
        <v>158</v>
      </c>
      <c r="D644" s="202">
        <v>0</v>
      </c>
      <c r="E644" s="202">
        <v>0</v>
      </c>
      <c r="F644" s="518" t="e">
        <f>E644/D644</f>
        <v>#DIV/0!</v>
      </c>
      <c r="G644" s="617"/>
      <c r="H644" s="202">
        <f>D644+G644</f>
        <v>0</v>
      </c>
      <c r="I644" s="751"/>
      <c r="J644" s="575"/>
      <c r="K644" s="582"/>
      <c r="L644" s="607"/>
      <c r="M644" s="601"/>
      <c r="N644" s="593"/>
    </row>
    <row r="645" spans="1:14" s="38" customFormat="1" ht="12" hidden="1">
      <c r="A645" s="75"/>
      <c r="B645" s="67">
        <v>4242</v>
      </c>
      <c r="C645" s="199" t="s">
        <v>159</v>
      </c>
      <c r="D645" s="200"/>
      <c r="E645" s="203">
        <v>0</v>
      </c>
      <c r="F645" s="518"/>
      <c r="G645" s="614"/>
      <c r="H645" s="200"/>
      <c r="I645" s="751"/>
      <c r="J645" s="575"/>
      <c r="K645" s="581"/>
      <c r="L645" s="607"/>
      <c r="M645" s="601"/>
      <c r="N645" s="590"/>
    </row>
    <row r="646" spans="1:14" s="38" customFormat="1" ht="12" hidden="1">
      <c r="A646" s="75"/>
      <c r="B646" s="76">
        <v>4246</v>
      </c>
      <c r="C646" s="199" t="s">
        <v>254</v>
      </c>
      <c r="D646" s="200"/>
      <c r="E646" s="203">
        <v>0</v>
      </c>
      <c r="F646" s="518"/>
      <c r="G646" s="614"/>
      <c r="H646" s="200"/>
      <c r="I646" s="751"/>
      <c r="J646" s="575"/>
      <c r="K646" s="581"/>
      <c r="L646" s="607"/>
      <c r="M646" s="601"/>
      <c r="N646" s="590"/>
    </row>
    <row r="647" spans="1:14" s="38" customFormat="1" ht="12" hidden="1">
      <c r="A647" s="75"/>
      <c r="B647" s="76">
        <v>4249</v>
      </c>
      <c r="C647" s="199" t="s">
        <v>163</v>
      </c>
      <c r="D647" s="200"/>
      <c r="E647" s="203"/>
      <c r="F647" s="518"/>
      <c r="G647" s="614"/>
      <c r="H647" s="200"/>
      <c r="I647" s="751"/>
      <c r="J647" s="575"/>
      <c r="K647" s="581"/>
      <c r="L647" s="607"/>
      <c r="M647" s="601"/>
      <c r="N647" s="590"/>
    </row>
    <row r="648" spans="1:14" s="92" customFormat="1" ht="12">
      <c r="A648" s="233" t="s">
        <v>432</v>
      </c>
      <c r="B648" s="90">
        <v>426</v>
      </c>
      <c r="C648" s="94" t="s">
        <v>165</v>
      </c>
      <c r="D648" s="62">
        <v>0</v>
      </c>
      <c r="E648" s="62">
        <f>SUM(E649:E654)</f>
        <v>0</v>
      </c>
      <c r="F648" s="517" t="e">
        <f>E648/D648</f>
        <v>#DIV/0!</v>
      </c>
      <c r="G648" s="617"/>
      <c r="H648" s="62">
        <f>D648+G648</f>
        <v>0</v>
      </c>
      <c r="I648" s="751"/>
      <c r="J648" s="575"/>
      <c r="K648" s="582"/>
      <c r="L648" s="607"/>
      <c r="M648" s="601"/>
      <c r="N648" s="593"/>
    </row>
    <row r="649" spans="1:14" s="92" customFormat="1" ht="12" hidden="1">
      <c r="A649" s="75"/>
      <c r="B649" s="76">
        <v>4261</v>
      </c>
      <c r="C649" s="211" t="s">
        <v>166</v>
      </c>
      <c r="D649" s="200"/>
      <c r="E649" s="203"/>
      <c r="F649" s="318"/>
      <c r="G649" s="617"/>
      <c r="H649" s="200"/>
      <c r="I649" s="751"/>
      <c r="J649" s="575"/>
      <c r="K649" s="582"/>
      <c r="L649" s="607"/>
      <c r="M649" s="601"/>
      <c r="N649" s="593"/>
    </row>
    <row r="650" spans="1:14" s="38" customFormat="1" ht="12" hidden="1">
      <c r="A650" s="75"/>
      <c r="B650" s="76">
        <v>4262</v>
      </c>
      <c r="C650" s="199" t="s">
        <v>626</v>
      </c>
      <c r="D650" s="204"/>
      <c r="E650" s="203"/>
      <c r="F650" s="519"/>
      <c r="G650" s="614"/>
      <c r="H650" s="204"/>
      <c r="I650" s="751"/>
      <c r="J650" s="575"/>
      <c r="K650" s="581"/>
      <c r="L650" s="607"/>
      <c r="M650" s="601"/>
      <c r="N650" s="590"/>
    </row>
    <row r="651" spans="1:14" s="38" customFormat="1" ht="12" hidden="1">
      <c r="A651" s="75"/>
      <c r="B651" s="76">
        <v>4264</v>
      </c>
      <c r="C651" s="199" t="s">
        <v>168</v>
      </c>
      <c r="D651" s="204"/>
      <c r="E651" s="203"/>
      <c r="F651" s="519"/>
      <c r="G651" s="614"/>
      <c r="H651" s="204"/>
      <c r="I651" s="751"/>
      <c r="J651" s="575"/>
      <c r="K651" s="581"/>
      <c r="L651" s="607"/>
      <c r="M651" s="601"/>
      <c r="N651" s="590"/>
    </row>
    <row r="652" spans="1:14" s="38" customFormat="1" ht="12" hidden="1">
      <c r="A652" s="75"/>
      <c r="B652" s="76">
        <v>4266</v>
      </c>
      <c r="C652" s="199" t="s">
        <v>192</v>
      </c>
      <c r="D652" s="204"/>
      <c r="E652" s="203">
        <v>0</v>
      </c>
      <c r="F652" s="318"/>
      <c r="G652" s="614"/>
      <c r="H652" s="204"/>
      <c r="I652" s="751"/>
      <c r="J652" s="575"/>
      <c r="K652" s="581"/>
      <c r="L652" s="607"/>
      <c r="M652" s="601"/>
      <c r="N652" s="590"/>
    </row>
    <row r="653" spans="1:14" s="38" customFormat="1" ht="12" hidden="1">
      <c r="A653" s="75"/>
      <c r="B653" s="76">
        <v>4268</v>
      </c>
      <c r="C653" s="199" t="s">
        <v>169</v>
      </c>
      <c r="D653" s="204"/>
      <c r="E653" s="203"/>
      <c r="F653" s="519"/>
      <c r="G653" s="614"/>
      <c r="H653" s="204"/>
      <c r="I653" s="751"/>
      <c r="J653" s="575"/>
      <c r="K653" s="581"/>
      <c r="L653" s="607"/>
      <c r="M653" s="601"/>
      <c r="N653" s="590"/>
    </row>
    <row r="654" spans="1:14" s="38" customFormat="1" ht="12" hidden="1">
      <c r="A654" s="75"/>
      <c r="B654" s="76">
        <v>4269</v>
      </c>
      <c r="C654" s="199" t="s">
        <v>170</v>
      </c>
      <c r="D654" s="204"/>
      <c r="E654" s="203">
        <v>0</v>
      </c>
      <c r="F654" s="519"/>
      <c r="G654" s="614"/>
      <c r="H654" s="204"/>
      <c r="I654" s="751"/>
      <c r="J654" s="575"/>
      <c r="K654" s="581"/>
      <c r="L654" s="607"/>
      <c r="M654" s="601"/>
      <c r="N654" s="590"/>
    </row>
    <row r="655" spans="1:14" s="92" customFormat="1" ht="12.75">
      <c r="A655" s="254"/>
      <c r="B655" s="282"/>
      <c r="C655" s="283" t="s">
        <v>356</v>
      </c>
      <c r="D655" s="200">
        <f>D629+D634+D637+D644+D648</f>
        <v>0</v>
      </c>
      <c r="E655" s="200">
        <f>E629+E634+E637+E644+E648</f>
        <v>0</v>
      </c>
      <c r="F655" s="538" t="e">
        <f>E655/D655</f>
        <v>#DIV/0!</v>
      </c>
      <c r="G655" s="617"/>
      <c r="H655" s="200">
        <f>D655+G655</f>
        <v>0</v>
      </c>
      <c r="I655" s="751"/>
      <c r="J655" s="575"/>
      <c r="K655" s="582"/>
      <c r="L655" s="607"/>
      <c r="M655" s="601"/>
      <c r="N655" s="593"/>
    </row>
    <row r="656" spans="1:14" s="66" customFormat="1" ht="12.75" hidden="1">
      <c r="A656" s="296" t="s">
        <v>637</v>
      </c>
      <c r="B656" s="307"/>
      <c r="C656" s="1216" t="s">
        <v>638</v>
      </c>
      <c r="D656" s="1216"/>
      <c r="E656" s="1216"/>
      <c r="F656" s="1216"/>
      <c r="G656" s="617"/>
      <c r="H656" s="640"/>
      <c r="I656" s="728"/>
      <c r="J656" s="729"/>
      <c r="K656" s="571"/>
      <c r="L656" s="730"/>
      <c r="M656" s="731"/>
      <c r="N656" s="594"/>
    </row>
    <row r="657" spans="1:14" s="92" customFormat="1" ht="12" hidden="1">
      <c r="A657" s="233"/>
      <c r="B657" s="90">
        <v>423</v>
      </c>
      <c r="C657" s="94" t="s">
        <v>146</v>
      </c>
      <c r="D657" s="198"/>
      <c r="E657" s="62">
        <f>SUM(E658:E664)</f>
        <v>0</v>
      </c>
      <c r="F657" s="517"/>
      <c r="G657" s="617"/>
      <c r="H657" s="640"/>
      <c r="I657" s="751"/>
      <c r="J657" s="575"/>
      <c r="K657" s="582"/>
      <c r="L657" s="607"/>
      <c r="M657" s="601"/>
      <c r="N657" s="593"/>
    </row>
    <row r="658" spans="1:14" s="92" customFormat="1" ht="12" hidden="1">
      <c r="A658" s="75"/>
      <c r="B658" s="76">
        <v>4231</v>
      </c>
      <c r="C658" s="199" t="s">
        <v>147</v>
      </c>
      <c r="D658" s="200"/>
      <c r="E658" s="203"/>
      <c r="F658" s="519"/>
      <c r="G658" s="617"/>
      <c r="H658" s="640"/>
      <c r="I658" s="751"/>
      <c r="J658" s="575"/>
      <c r="K658" s="582"/>
      <c r="L658" s="607"/>
      <c r="M658" s="601"/>
      <c r="N658" s="593"/>
    </row>
    <row r="659" spans="1:14" s="92" customFormat="1" ht="12" hidden="1">
      <c r="A659" s="75"/>
      <c r="B659" s="76">
        <v>4232</v>
      </c>
      <c r="C659" s="211" t="s">
        <v>625</v>
      </c>
      <c r="D659" s="200"/>
      <c r="E659" s="203"/>
      <c r="F659" s="519"/>
      <c r="G659" s="617"/>
      <c r="H659" s="640"/>
      <c r="I659" s="751"/>
      <c r="J659" s="575"/>
      <c r="K659" s="582"/>
      <c r="L659" s="607"/>
      <c r="M659" s="601"/>
      <c r="N659" s="593"/>
    </row>
    <row r="660" spans="1:14" s="92" customFormat="1" ht="12" hidden="1">
      <c r="A660" s="75"/>
      <c r="B660" s="76">
        <v>4233</v>
      </c>
      <c r="C660" s="211" t="s">
        <v>149</v>
      </c>
      <c r="D660" s="204"/>
      <c r="E660" s="203">
        <v>0</v>
      </c>
      <c r="F660" s="518"/>
      <c r="G660" s="617"/>
      <c r="H660" s="640"/>
      <c r="I660" s="751"/>
      <c r="J660" s="575"/>
      <c r="K660" s="582"/>
      <c r="L660" s="607"/>
      <c r="M660" s="601"/>
      <c r="N660" s="593"/>
    </row>
    <row r="661" spans="1:14" s="92" customFormat="1" ht="12" hidden="1">
      <c r="A661" s="75"/>
      <c r="B661" s="76">
        <v>4234</v>
      </c>
      <c r="C661" s="211" t="s">
        <v>150</v>
      </c>
      <c r="D661" s="200"/>
      <c r="E661" s="203">
        <v>0</v>
      </c>
      <c r="F661" s="519"/>
      <c r="G661" s="617"/>
      <c r="H661" s="640"/>
      <c r="I661" s="751"/>
      <c r="J661" s="575"/>
      <c r="K661" s="582"/>
      <c r="L661" s="607"/>
      <c r="M661" s="601"/>
      <c r="N661" s="593"/>
    </row>
    <row r="662" spans="1:14" s="92" customFormat="1" ht="12" hidden="1">
      <c r="A662" s="75"/>
      <c r="B662" s="76">
        <v>4235</v>
      </c>
      <c r="C662" s="211" t="s">
        <v>151</v>
      </c>
      <c r="D662" s="200"/>
      <c r="E662" s="203"/>
      <c r="F662" s="519"/>
      <c r="G662" s="617"/>
      <c r="H662" s="640"/>
      <c r="I662" s="751"/>
      <c r="J662" s="575"/>
      <c r="K662" s="582"/>
      <c r="L662" s="607"/>
      <c r="M662" s="601"/>
      <c r="N662" s="593"/>
    </row>
    <row r="663" spans="1:14" s="92" customFormat="1" ht="12" hidden="1">
      <c r="A663" s="75"/>
      <c r="B663" s="67">
        <v>4237</v>
      </c>
      <c r="C663" s="199" t="s">
        <v>154</v>
      </c>
      <c r="D663" s="200"/>
      <c r="E663" s="203"/>
      <c r="F663" s="519"/>
      <c r="G663" s="617"/>
      <c r="H663" s="640"/>
      <c r="I663" s="751"/>
      <c r="J663" s="575"/>
      <c r="K663" s="582"/>
      <c r="L663" s="607"/>
      <c r="M663" s="601"/>
      <c r="N663" s="593"/>
    </row>
    <row r="664" spans="1:14" s="92" customFormat="1" ht="12" hidden="1">
      <c r="A664" s="75"/>
      <c r="B664" s="76">
        <v>4239</v>
      </c>
      <c r="C664" s="199" t="s">
        <v>156</v>
      </c>
      <c r="D664" s="200"/>
      <c r="E664" s="203">
        <v>0</v>
      </c>
      <c r="F664" s="519"/>
      <c r="G664" s="617"/>
      <c r="H664" s="640"/>
      <c r="I664" s="751"/>
      <c r="J664" s="575"/>
      <c r="K664" s="582"/>
      <c r="L664" s="607"/>
      <c r="M664" s="601"/>
      <c r="N664" s="593"/>
    </row>
    <row r="665" spans="1:14" s="92" customFormat="1" ht="12" hidden="1">
      <c r="A665" s="233"/>
      <c r="B665" s="90">
        <v>426</v>
      </c>
      <c r="C665" s="94" t="s">
        <v>165</v>
      </c>
      <c r="D665" s="198"/>
      <c r="E665" s="62">
        <f>SUM(E666:E671)</f>
        <v>0</v>
      </c>
      <c r="F665" s="517" t="e">
        <f>E665/D665</f>
        <v>#DIV/0!</v>
      </c>
      <c r="G665" s="617"/>
      <c r="H665" s="640"/>
      <c r="I665" s="751"/>
      <c r="J665" s="575"/>
      <c r="K665" s="582"/>
      <c r="L665" s="607"/>
      <c r="M665" s="601"/>
      <c r="N665" s="593"/>
    </row>
    <row r="666" spans="1:14" s="92" customFormat="1" ht="12" hidden="1">
      <c r="A666" s="75"/>
      <c r="B666" s="76">
        <v>4261</v>
      </c>
      <c r="C666" s="211" t="s">
        <v>166</v>
      </c>
      <c r="D666" s="200"/>
      <c r="E666" s="203">
        <v>0</v>
      </c>
      <c r="F666" s="318"/>
      <c r="G666" s="617"/>
      <c r="H666" s="640"/>
      <c r="I666" s="751"/>
      <c r="J666" s="575"/>
      <c r="K666" s="582"/>
      <c r="L666" s="607"/>
      <c r="M666" s="601"/>
      <c r="N666" s="593"/>
    </row>
    <row r="667" spans="1:14" s="38" customFormat="1" ht="12" hidden="1">
      <c r="A667" s="75"/>
      <c r="B667" s="76">
        <v>4263</v>
      </c>
      <c r="C667" s="199" t="s">
        <v>167</v>
      </c>
      <c r="D667" s="204"/>
      <c r="E667" s="203"/>
      <c r="F667" s="519"/>
      <c r="G667" s="614"/>
      <c r="H667" s="639"/>
      <c r="I667" s="751"/>
      <c r="J667" s="575"/>
      <c r="K667" s="581"/>
      <c r="L667" s="607"/>
      <c r="M667" s="601"/>
      <c r="N667" s="590"/>
    </row>
    <row r="668" spans="1:14" s="38" customFormat="1" ht="12" hidden="1">
      <c r="A668" s="75"/>
      <c r="B668" s="76">
        <v>4264</v>
      </c>
      <c r="C668" s="199" t="s">
        <v>168</v>
      </c>
      <c r="D668" s="204"/>
      <c r="E668" s="203"/>
      <c r="F668" s="519"/>
      <c r="G668" s="614"/>
      <c r="H668" s="639"/>
      <c r="I668" s="751"/>
      <c r="J668" s="575"/>
      <c r="K668" s="581"/>
      <c r="L668" s="607"/>
      <c r="M668" s="601"/>
      <c r="N668" s="590"/>
    </row>
    <row r="669" spans="1:14" s="38" customFormat="1" ht="12" hidden="1">
      <c r="A669" s="75"/>
      <c r="B669" s="76">
        <v>4266</v>
      </c>
      <c r="C669" s="199" t="s">
        <v>192</v>
      </c>
      <c r="D669" s="204"/>
      <c r="E669" s="203"/>
      <c r="F669" s="318"/>
      <c r="G669" s="614"/>
      <c r="H669" s="639"/>
      <c r="I669" s="751"/>
      <c r="J669" s="575"/>
      <c r="K669" s="581"/>
      <c r="L669" s="607"/>
      <c r="M669" s="601"/>
      <c r="N669" s="590"/>
    </row>
    <row r="670" spans="1:14" s="38" customFormat="1" ht="12" hidden="1">
      <c r="A670" s="75"/>
      <c r="B670" s="76">
        <v>4268</v>
      </c>
      <c r="C670" s="199" t="s">
        <v>169</v>
      </c>
      <c r="D670" s="204"/>
      <c r="E670" s="203"/>
      <c r="F670" s="519"/>
      <c r="G670" s="614"/>
      <c r="H670" s="639"/>
      <c r="I670" s="751"/>
      <c r="J670" s="575"/>
      <c r="K670" s="581"/>
      <c r="L670" s="607"/>
      <c r="M670" s="601"/>
      <c r="N670" s="590"/>
    </row>
    <row r="671" spans="1:14" s="38" customFormat="1" ht="12" hidden="1">
      <c r="A671" s="75"/>
      <c r="B671" s="76">
        <v>4269</v>
      </c>
      <c r="C671" s="199" t="s">
        <v>170</v>
      </c>
      <c r="D671" s="204"/>
      <c r="E671" s="203"/>
      <c r="F671" s="519"/>
      <c r="G671" s="614"/>
      <c r="H671" s="639"/>
      <c r="I671" s="751"/>
      <c r="J671" s="575"/>
      <c r="K671" s="581"/>
      <c r="L671" s="607"/>
      <c r="M671" s="601"/>
      <c r="N671" s="590"/>
    </row>
    <row r="672" spans="1:14" s="92" customFormat="1" ht="12.75" hidden="1">
      <c r="A672" s="254"/>
      <c r="B672" s="282"/>
      <c r="C672" s="283" t="s">
        <v>356</v>
      </c>
      <c r="D672" s="200"/>
      <c r="E672" s="200">
        <f>E657+E665</f>
        <v>0</v>
      </c>
      <c r="F672" s="543" t="e">
        <f>F657+F665</f>
        <v>#DIV/0!</v>
      </c>
      <c r="G672" s="617"/>
      <c r="H672" s="640"/>
      <c r="I672" s="751"/>
      <c r="J672" s="575"/>
      <c r="K672" s="582"/>
      <c r="L672" s="607"/>
      <c r="M672" s="601"/>
      <c r="N672" s="593"/>
    </row>
    <row r="673" spans="1:14" s="66" customFormat="1" ht="12.75" hidden="1">
      <c r="A673" s="296" t="s">
        <v>639</v>
      </c>
      <c r="B673" s="52"/>
      <c r="C673" s="1216" t="s">
        <v>640</v>
      </c>
      <c r="D673" s="1216"/>
      <c r="E673" s="1216"/>
      <c r="F673" s="1216"/>
      <c r="G673" s="617"/>
      <c r="H673" s="640"/>
      <c r="I673" s="728"/>
      <c r="J673" s="729"/>
      <c r="K673" s="571"/>
      <c r="L673" s="730"/>
      <c r="M673" s="731"/>
      <c r="N673" s="594"/>
    </row>
    <row r="674" spans="1:14" s="92" customFormat="1" ht="12" hidden="1">
      <c r="A674" s="233"/>
      <c r="B674" s="94">
        <v>422</v>
      </c>
      <c r="C674" s="94" t="s">
        <v>142</v>
      </c>
      <c r="D674" s="31"/>
      <c r="E674" s="308">
        <f>E675</f>
        <v>0</v>
      </c>
      <c r="F674" s="259"/>
      <c r="G674" s="617"/>
      <c r="H674" s="640"/>
      <c r="I674" s="751"/>
      <c r="J674" s="575"/>
      <c r="K674" s="582"/>
      <c r="L674" s="607"/>
      <c r="M674" s="601"/>
      <c r="N674" s="593"/>
    </row>
    <row r="675" spans="1:14" s="92" customFormat="1" ht="12" hidden="1">
      <c r="A675" s="233"/>
      <c r="B675" s="65">
        <v>4221</v>
      </c>
      <c r="C675" s="65" t="s">
        <v>143</v>
      </c>
      <c r="D675" s="31"/>
      <c r="E675" s="308"/>
      <c r="F675" s="259"/>
      <c r="G675" s="617"/>
      <c r="H675" s="640"/>
      <c r="I675" s="751"/>
      <c r="J675" s="575"/>
      <c r="K675" s="582"/>
      <c r="L675" s="607"/>
      <c r="M675" s="601"/>
      <c r="N675" s="593"/>
    </row>
    <row r="676" spans="1:14" s="92" customFormat="1" ht="12" hidden="1">
      <c r="A676" s="233"/>
      <c r="B676" s="94">
        <v>423</v>
      </c>
      <c r="C676" s="94" t="s">
        <v>146</v>
      </c>
      <c r="D676" s="31"/>
      <c r="E676" s="308">
        <f>SUM(E677:E684)</f>
        <v>0</v>
      </c>
      <c r="F676" s="211"/>
      <c r="G676" s="617"/>
      <c r="H676" s="640"/>
      <c r="I676" s="751"/>
      <c r="J676" s="575"/>
      <c r="K676" s="582"/>
      <c r="L676" s="607"/>
      <c r="M676" s="601"/>
      <c r="N676" s="593"/>
    </row>
    <row r="677" spans="1:14" s="92" customFormat="1" ht="12" hidden="1">
      <c r="A677" s="75"/>
      <c r="B677" s="65">
        <v>4231</v>
      </c>
      <c r="C677" s="65" t="s">
        <v>147</v>
      </c>
      <c r="D677" s="69"/>
      <c r="E677" s="309"/>
      <c r="F677" s="211"/>
      <c r="G677" s="617"/>
      <c r="H677" s="640"/>
      <c r="I677" s="751"/>
      <c r="J677" s="575"/>
      <c r="K677" s="582"/>
      <c r="L677" s="607"/>
      <c r="M677" s="601"/>
      <c r="N677" s="593"/>
    </row>
    <row r="678" spans="1:14" s="92" customFormat="1" ht="12" hidden="1">
      <c r="A678" s="75"/>
      <c r="B678" s="76">
        <v>4232</v>
      </c>
      <c r="C678" s="65" t="s">
        <v>625</v>
      </c>
      <c r="D678" s="200"/>
      <c r="E678" s="200">
        <v>0</v>
      </c>
      <c r="F678" s="372"/>
      <c r="G678" s="617"/>
      <c r="H678" s="640"/>
      <c r="I678" s="751"/>
      <c r="J678" s="575"/>
      <c r="K678" s="582"/>
      <c r="L678" s="607"/>
      <c r="M678" s="601"/>
      <c r="N678" s="593"/>
    </row>
    <row r="679" spans="1:14" s="92" customFormat="1" ht="12" hidden="1">
      <c r="A679" s="75"/>
      <c r="B679" s="76">
        <v>4233</v>
      </c>
      <c r="C679" s="65" t="s">
        <v>149</v>
      </c>
      <c r="D679" s="200"/>
      <c r="E679" s="200">
        <v>0</v>
      </c>
      <c r="F679" s="372"/>
      <c r="G679" s="617"/>
      <c r="H679" s="640"/>
      <c r="I679" s="751"/>
      <c r="J679" s="575"/>
      <c r="K679" s="582"/>
      <c r="L679" s="607"/>
      <c r="M679" s="601"/>
      <c r="N679" s="593"/>
    </row>
    <row r="680" spans="1:14" s="92" customFormat="1" ht="12" hidden="1">
      <c r="A680" s="75"/>
      <c r="B680" s="76">
        <v>4234</v>
      </c>
      <c r="C680" s="65" t="s">
        <v>150</v>
      </c>
      <c r="D680" s="200"/>
      <c r="E680" s="200"/>
      <c r="F680" s="372"/>
      <c r="G680" s="617"/>
      <c r="H680" s="640"/>
      <c r="I680" s="751"/>
      <c r="J680" s="575"/>
      <c r="K680" s="582"/>
      <c r="L680" s="607"/>
      <c r="M680" s="601"/>
      <c r="N680" s="593"/>
    </row>
    <row r="681" spans="1:14" s="92" customFormat="1" ht="12" hidden="1">
      <c r="A681" s="75"/>
      <c r="B681" s="76">
        <v>4235</v>
      </c>
      <c r="C681" s="65" t="s">
        <v>151</v>
      </c>
      <c r="D681" s="200"/>
      <c r="E681" s="200"/>
      <c r="F681" s="372"/>
      <c r="G681" s="617"/>
      <c r="H681" s="640"/>
      <c r="I681" s="751"/>
      <c r="J681" s="575"/>
      <c r="K681" s="582"/>
      <c r="L681" s="607"/>
      <c r="M681" s="601"/>
      <c r="N681" s="593"/>
    </row>
    <row r="682" spans="1:14" s="92" customFormat="1" ht="12" hidden="1">
      <c r="A682" s="75"/>
      <c r="B682" s="76">
        <v>4236</v>
      </c>
      <c r="C682" s="65" t="s">
        <v>153</v>
      </c>
      <c r="D682" s="200"/>
      <c r="E682" s="200">
        <v>0</v>
      </c>
      <c r="F682" s="372"/>
      <c r="G682" s="617"/>
      <c r="H682" s="640"/>
      <c r="I682" s="751"/>
      <c r="J682" s="575"/>
      <c r="K682" s="582"/>
      <c r="L682" s="607"/>
      <c r="M682" s="601"/>
      <c r="N682" s="593"/>
    </row>
    <row r="683" spans="1:14" s="92" customFormat="1" ht="12" hidden="1">
      <c r="A683" s="75"/>
      <c r="B683" s="76">
        <v>4237</v>
      </c>
      <c r="C683" s="65" t="s">
        <v>154</v>
      </c>
      <c r="D683" s="200"/>
      <c r="E683" s="200"/>
      <c r="F683" s="372"/>
      <c r="G683" s="617"/>
      <c r="H683" s="640"/>
      <c r="I683" s="751"/>
      <c r="J683" s="575"/>
      <c r="K683" s="582"/>
      <c r="L683" s="607"/>
      <c r="M683" s="601"/>
      <c r="N683" s="593"/>
    </row>
    <row r="684" spans="1:14" s="92" customFormat="1" ht="12" hidden="1">
      <c r="A684" s="75"/>
      <c r="B684" s="76">
        <v>4239</v>
      </c>
      <c r="C684" s="65" t="s">
        <v>156</v>
      </c>
      <c r="D684" s="200"/>
      <c r="E684" s="200"/>
      <c r="F684" s="372"/>
      <c r="G684" s="617"/>
      <c r="H684" s="640"/>
      <c r="I684" s="751"/>
      <c r="J684" s="575"/>
      <c r="K684" s="582"/>
      <c r="L684" s="607"/>
      <c r="M684" s="601"/>
      <c r="N684" s="593"/>
    </row>
    <row r="685" spans="1:14" s="92" customFormat="1" ht="12" hidden="1">
      <c r="A685" s="233"/>
      <c r="B685" s="90">
        <v>426</v>
      </c>
      <c r="C685" s="94" t="s">
        <v>165</v>
      </c>
      <c r="D685" s="198"/>
      <c r="E685" s="198">
        <f>SUM(E686:E688)</f>
        <v>0</v>
      </c>
      <c r="F685" s="372"/>
      <c r="G685" s="617"/>
      <c r="H685" s="640"/>
      <c r="I685" s="751"/>
      <c r="J685" s="575"/>
      <c r="K685" s="582"/>
      <c r="L685" s="607"/>
      <c r="M685" s="601"/>
      <c r="N685" s="593"/>
    </row>
    <row r="686" spans="1:14" s="92" customFormat="1" ht="12" hidden="1">
      <c r="A686" s="75"/>
      <c r="B686" s="76">
        <v>4261</v>
      </c>
      <c r="C686" s="65" t="s">
        <v>166</v>
      </c>
      <c r="D686" s="200"/>
      <c r="E686" s="200">
        <v>0</v>
      </c>
      <c r="F686" s="372"/>
      <c r="G686" s="617"/>
      <c r="H686" s="640"/>
      <c r="I686" s="751"/>
      <c r="J686" s="575"/>
      <c r="K686" s="582"/>
      <c r="L686" s="607"/>
      <c r="M686" s="601"/>
      <c r="N686" s="593"/>
    </row>
    <row r="687" spans="1:14" s="92" customFormat="1" ht="12" hidden="1">
      <c r="A687" s="75"/>
      <c r="B687" s="76">
        <v>4263</v>
      </c>
      <c r="C687" s="65" t="s">
        <v>641</v>
      </c>
      <c r="D687" s="200"/>
      <c r="E687" s="200"/>
      <c r="F687" s="372"/>
      <c r="G687" s="617"/>
      <c r="H687" s="640"/>
      <c r="I687" s="751"/>
      <c r="J687" s="575"/>
      <c r="K687" s="582"/>
      <c r="L687" s="607"/>
      <c r="M687" s="601"/>
      <c r="N687" s="593"/>
    </row>
    <row r="688" spans="1:14" s="92" customFormat="1" ht="12" hidden="1">
      <c r="A688" s="75"/>
      <c r="B688" s="76">
        <v>4269</v>
      </c>
      <c r="C688" s="65" t="s">
        <v>372</v>
      </c>
      <c r="D688" s="200"/>
      <c r="E688" s="200">
        <v>0</v>
      </c>
      <c r="F688" s="372"/>
      <c r="G688" s="617"/>
      <c r="H688" s="640"/>
      <c r="I688" s="751"/>
      <c r="J688" s="575"/>
      <c r="K688" s="582"/>
      <c r="L688" s="607"/>
      <c r="M688" s="601"/>
      <c r="N688" s="593"/>
    </row>
    <row r="689" spans="1:14" s="92" customFormat="1" ht="12" hidden="1">
      <c r="A689" s="310"/>
      <c r="B689" s="311"/>
      <c r="C689" s="312" t="s">
        <v>356</v>
      </c>
      <c r="D689" s="198"/>
      <c r="E689" s="198">
        <f>E674+E676+E685</f>
        <v>0</v>
      </c>
      <c r="F689" s="517"/>
      <c r="G689" s="617"/>
      <c r="H689" s="640"/>
      <c r="I689" s="751"/>
      <c r="J689" s="575"/>
      <c r="K689" s="582"/>
      <c r="L689" s="607"/>
      <c r="M689" s="601"/>
      <c r="N689" s="593"/>
    </row>
    <row r="690" spans="1:14" s="66" customFormat="1" ht="12.75">
      <c r="A690" s="1064"/>
      <c r="B690" s="313"/>
      <c r="C690" s="1212" t="s">
        <v>642</v>
      </c>
      <c r="D690" s="1212"/>
      <c r="E690" s="1212"/>
      <c r="F690" s="1212"/>
      <c r="G690" s="617"/>
      <c r="H690" s="640"/>
      <c r="I690" s="728"/>
      <c r="J690" s="729"/>
      <c r="K690" s="571"/>
      <c r="L690" s="730"/>
      <c r="M690" s="731"/>
      <c r="N690" s="594"/>
    </row>
    <row r="691" spans="1:14" s="66" customFormat="1" ht="12.75">
      <c r="A691" s="880" t="s">
        <v>433</v>
      </c>
      <c r="B691" s="96">
        <v>421</v>
      </c>
      <c r="C691" s="314" t="s">
        <v>139</v>
      </c>
      <c r="D691" s="1335">
        <v>60000</v>
      </c>
      <c r="E691" s="968">
        <f>E692+E693</f>
        <v>34507.979999999996</v>
      </c>
      <c r="F691" s="544"/>
      <c r="G691" s="617"/>
      <c r="H691" s="806">
        <f>D691+G691</f>
        <v>60000</v>
      </c>
      <c r="I691" s="728"/>
      <c r="J691" s="729"/>
      <c r="K691" s="571"/>
      <c r="L691" s="730"/>
      <c r="M691" s="731"/>
      <c r="N691" s="594"/>
    </row>
    <row r="692" spans="1:14" s="66" customFormat="1" ht="12.75" hidden="1">
      <c r="A692" s="881"/>
      <c r="B692" s="316">
        <v>4211</v>
      </c>
      <c r="C692" s="315" t="s">
        <v>244</v>
      </c>
      <c r="D692" s="1334"/>
      <c r="E692" s="988">
        <v>10000</v>
      </c>
      <c r="F692" s="544"/>
      <c r="G692" s="617"/>
      <c r="H692" s="315"/>
      <c r="I692" s="728"/>
      <c r="J692" s="729"/>
      <c r="K692" s="571"/>
      <c r="L692" s="730"/>
      <c r="M692" s="731"/>
      <c r="N692" s="594"/>
    </row>
    <row r="693" spans="1:14" s="66" customFormat="1" ht="12.75" hidden="1">
      <c r="A693" s="881"/>
      <c r="B693" s="316">
        <v>4214</v>
      </c>
      <c r="C693" s="68" t="s">
        <v>140</v>
      </c>
      <c r="D693" s="1334"/>
      <c r="E693" s="988">
        <v>24507.98</v>
      </c>
      <c r="F693" s="544"/>
      <c r="G693" s="617"/>
      <c r="H693" s="315"/>
      <c r="I693" s="728"/>
      <c r="J693" s="729"/>
      <c r="K693" s="571"/>
      <c r="L693" s="730"/>
      <c r="M693" s="731"/>
      <c r="N693" s="594"/>
    </row>
    <row r="694" spans="1:8" ht="12.75">
      <c r="A694" s="317" t="s">
        <v>434</v>
      </c>
      <c r="B694" s="60">
        <v>422</v>
      </c>
      <c r="C694" s="61" t="s">
        <v>142</v>
      </c>
      <c r="D694" s="1133">
        <v>27000</v>
      </c>
      <c r="E694" s="62">
        <f>E695</f>
        <v>6930</v>
      </c>
      <c r="F694" s="318">
        <f>E694/D694</f>
        <v>0.25666666666666665</v>
      </c>
      <c r="H694" s="198">
        <f>D694+G694</f>
        <v>27000</v>
      </c>
    </row>
    <row r="695" spans="1:8" ht="12.75" hidden="1">
      <c r="A695" s="882"/>
      <c r="B695" s="67">
        <v>4221</v>
      </c>
      <c r="C695" s="68" t="s">
        <v>143</v>
      </c>
      <c r="D695" s="1058"/>
      <c r="E695" s="74">
        <v>6930</v>
      </c>
      <c r="F695" s="318"/>
      <c r="H695" s="200"/>
    </row>
    <row r="696" spans="1:8" ht="12.75">
      <c r="A696" s="883" t="s">
        <v>435</v>
      </c>
      <c r="B696" s="60">
        <v>423</v>
      </c>
      <c r="C696" s="61" t="s">
        <v>146</v>
      </c>
      <c r="D696" s="1133">
        <v>890000</v>
      </c>
      <c r="E696" s="62">
        <f>SUM(E697:E703)</f>
        <v>451189</v>
      </c>
      <c r="F696" s="318">
        <f>E696/D696</f>
        <v>0.5069539325842697</v>
      </c>
      <c r="H696" s="198">
        <f>D696+G696</f>
        <v>890000</v>
      </c>
    </row>
    <row r="697" spans="1:8" ht="12.75" hidden="1">
      <c r="A697" s="882"/>
      <c r="B697" s="67">
        <v>4231</v>
      </c>
      <c r="C697" s="68" t="s">
        <v>147</v>
      </c>
      <c r="D697" s="1058"/>
      <c r="E697" s="74"/>
      <c r="F697" s="318"/>
      <c r="H697" s="200"/>
    </row>
    <row r="698" spans="1:8" ht="12.75" hidden="1">
      <c r="A698" s="882"/>
      <c r="B698" s="67">
        <v>4232</v>
      </c>
      <c r="C698" s="68" t="s">
        <v>625</v>
      </c>
      <c r="D698" s="1058"/>
      <c r="E698" s="74">
        <v>0</v>
      </c>
      <c r="F698" s="318"/>
      <c r="H698" s="200"/>
    </row>
    <row r="699" spans="1:8" ht="12.75" hidden="1">
      <c r="A699" s="882"/>
      <c r="B699" s="67">
        <v>4233</v>
      </c>
      <c r="C699" s="68" t="s">
        <v>149</v>
      </c>
      <c r="D699" s="1058"/>
      <c r="E699" s="74"/>
      <c r="F699" s="318"/>
      <c r="H699" s="200"/>
    </row>
    <row r="700" spans="1:8" ht="12.75" hidden="1">
      <c r="A700" s="882"/>
      <c r="B700" s="67">
        <v>4234</v>
      </c>
      <c r="C700" s="68" t="s">
        <v>150</v>
      </c>
      <c r="D700" s="1058"/>
      <c r="E700" s="74">
        <v>58120</v>
      </c>
      <c r="F700" s="318"/>
      <c r="H700" s="200"/>
    </row>
    <row r="701" spans="1:8" ht="12.75" hidden="1">
      <c r="A701" s="882"/>
      <c r="B701" s="67">
        <v>4235</v>
      </c>
      <c r="C701" s="199" t="s">
        <v>151</v>
      </c>
      <c r="D701" s="1058"/>
      <c r="E701" s="74">
        <v>118540</v>
      </c>
      <c r="F701" s="318"/>
      <c r="H701" s="200"/>
    </row>
    <row r="702" spans="1:8" ht="12.75" hidden="1">
      <c r="A702" s="882"/>
      <c r="B702" s="67">
        <v>4236</v>
      </c>
      <c r="C702" s="199" t="s">
        <v>153</v>
      </c>
      <c r="D702" s="1058"/>
      <c r="E702" s="74">
        <v>0</v>
      </c>
      <c r="F702" s="318"/>
      <c r="H702" s="200"/>
    </row>
    <row r="703" spans="1:8" ht="12.75" hidden="1">
      <c r="A703" s="882"/>
      <c r="B703" s="67">
        <v>4239</v>
      </c>
      <c r="C703" s="68" t="s">
        <v>156</v>
      </c>
      <c r="D703" s="1058"/>
      <c r="E703" s="74">
        <v>274529</v>
      </c>
      <c r="F703" s="318"/>
      <c r="H703" s="200"/>
    </row>
    <row r="704" spans="1:8" ht="12.75" hidden="1">
      <c r="A704" s="882"/>
      <c r="B704" s="60">
        <v>425</v>
      </c>
      <c r="C704" s="68" t="s">
        <v>1238</v>
      </c>
      <c r="D704" s="1058"/>
      <c r="E704" s="74">
        <v>7000</v>
      </c>
      <c r="F704" s="318"/>
      <c r="H704" s="200"/>
    </row>
    <row r="705" spans="1:8" ht="12.75">
      <c r="A705" s="1077" t="s">
        <v>436</v>
      </c>
      <c r="B705" s="90">
        <v>426</v>
      </c>
      <c r="C705" s="94" t="s">
        <v>165</v>
      </c>
      <c r="D705" s="1133">
        <v>250000</v>
      </c>
      <c r="E705" s="62">
        <f>SUM(E706:E707)</f>
        <v>1145147.6</v>
      </c>
      <c r="F705" s="318">
        <f>E705/D705</f>
        <v>4.5805904</v>
      </c>
      <c r="H705" s="198">
        <f>D705+G705</f>
        <v>250000</v>
      </c>
    </row>
    <row r="706" spans="1:8" ht="12.75" hidden="1">
      <c r="A706" s="1022"/>
      <c r="B706" s="76">
        <v>4261</v>
      </c>
      <c r="C706" s="65" t="s">
        <v>166</v>
      </c>
      <c r="D706" s="1058"/>
      <c r="E706" s="74">
        <v>0</v>
      </c>
      <c r="F706" s="318"/>
      <c r="H706" s="200"/>
    </row>
    <row r="707" spans="1:14" s="92" customFormat="1" ht="12" hidden="1">
      <c r="A707" s="233"/>
      <c r="B707" s="76">
        <v>4269</v>
      </c>
      <c r="C707" s="65" t="s">
        <v>372</v>
      </c>
      <c r="D707" s="1133"/>
      <c r="E707" s="198">
        <v>1145147.6</v>
      </c>
      <c r="F707" s="517"/>
      <c r="G707" s="617"/>
      <c r="H707" s="198"/>
      <c r="I707" s="751"/>
      <c r="J707" s="575"/>
      <c r="K707" s="582"/>
      <c r="L707" s="607"/>
      <c r="M707" s="601"/>
      <c r="N707" s="593"/>
    </row>
    <row r="708" spans="1:14" s="92" customFormat="1" ht="12">
      <c r="A708" s="233" t="s">
        <v>437</v>
      </c>
      <c r="B708" s="90">
        <v>511</v>
      </c>
      <c r="C708" s="94" t="s">
        <v>269</v>
      </c>
      <c r="D708" s="1133">
        <v>5820000</v>
      </c>
      <c r="E708" s="198">
        <f>E709</f>
        <v>0</v>
      </c>
      <c r="F708" s="517"/>
      <c r="G708" s="617"/>
      <c r="H708" s="198">
        <f>D708+G708</f>
        <v>5820000</v>
      </c>
      <c r="I708" s="751"/>
      <c r="J708" s="575"/>
      <c r="K708" s="582"/>
      <c r="L708" s="607"/>
      <c r="M708" s="601"/>
      <c r="N708" s="593"/>
    </row>
    <row r="709" spans="1:14" s="92" customFormat="1" ht="12" hidden="1">
      <c r="A709" s="233"/>
      <c r="B709" s="76">
        <v>4728</v>
      </c>
      <c r="C709" s="65" t="s">
        <v>630</v>
      </c>
      <c r="D709" s="198"/>
      <c r="E709" s="319">
        <v>0</v>
      </c>
      <c r="F709" s="517"/>
      <c r="G709" s="617"/>
      <c r="H709" s="198"/>
      <c r="I709" s="751"/>
      <c r="J709" s="575"/>
      <c r="K709" s="582"/>
      <c r="L709" s="607"/>
      <c r="M709" s="601"/>
      <c r="N709" s="593"/>
    </row>
    <row r="710" spans="1:14" s="92" customFormat="1" ht="12">
      <c r="A710" s="233" t="s">
        <v>438</v>
      </c>
      <c r="B710" s="90">
        <v>512</v>
      </c>
      <c r="C710" s="94" t="s">
        <v>273</v>
      </c>
      <c r="D710" s="198">
        <v>1140000</v>
      </c>
      <c r="E710" s="198">
        <f>E711</f>
        <v>0</v>
      </c>
      <c r="F710" s="517">
        <f>E710/D710</f>
        <v>0</v>
      </c>
      <c r="G710" s="617"/>
      <c r="H710" s="198">
        <f>D710+G710</f>
        <v>1140000</v>
      </c>
      <c r="I710" s="751"/>
      <c r="J710" s="575"/>
      <c r="K710" s="582"/>
      <c r="L710" s="607"/>
      <c r="M710" s="601"/>
      <c r="N710" s="593"/>
    </row>
    <row r="711" spans="1:14" s="92" customFormat="1" ht="12" hidden="1">
      <c r="A711" s="233"/>
      <c r="B711" s="76">
        <v>5122</v>
      </c>
      <c r="C711" s="65" t="s">
        <v>276</v>
      </c>
      <c r="D711" s="198"/>
      <c r="E711" s="198">
        <v>0</v>
      </c>
      <c r="F711" s="517"/>
      <c r="G711" s="617"/>
      <c r="H711" s="198"/>
      <c r="I711" s="751"/>
      <c r="J711" s="575"/>
      <c r="K711" s="582"/>
      <c r="L711" s="607"/>
      <c r="M711" s="601"/>
      <c r="N711" s="593"/>
    </row>
    <row r="712" spans="1:14" s="92" customFormat="1" ht="12">
      <c r="A712" s="320"/>
      <c r="B712" s="311"/>
      <c r="C712" s="312" t="s">
        <v>356</v>
      </c>
      <c r="D712" s="198">
        <f>SUM(D691:D711)</f>
        <v>8187000</v>
      </c>
      <c r="E712" s="198">
        <f>E691+E694+E696+E705+E708+E710+E704</f>
        <v>1644774.58</v>
      </c>
      <c r="F712" s="517">
        <f>E712/D712</f>
        <v>0.20090076706974472</v>
      </c>
      <c r="G712" s="617"/>
      <c r="H712" s="198">
        <f>D712+G712</f>
        <v>8187000</v>
      </c>
      <c r="I712" s="751"/>
      <c r="J712" s="575"/>
      <c r="K712" s="582"/>
      <c r="L712" s="607"/>
      <c r="M712" s="601"/>
      <c r="N712" s="593"/>
    </row>
    <row r="713" spans="1:14" s="92" customFormat="1" ht="12" hidden="1">
      <c r="A713" s="233"/>
      <c r="B713" s="90"/>
      <c r="C713" s="94"/>
      <c r="D713" s="198"/>
      <c r="E713" s="198"/>
      <c r="F713" s="517"/>
      <c r="G713" s="617"/>
      <c r="H713" s="640"/>
      <c r="I713" s="751"/>
      <c r="J713" s="575"/>
      <c r="K713" s="582"/>
      <c r="L713" s="607"/>
      <c r="M713" s="601"/>
      <c r="N713" s="593"/>
    </row>
    <row r="714" spans="1:14" s="44" customFormat="1" ht="12" hidden="1">
      <c r="A714" s="75"/>
      <c r="B714" s="76"/>
      <c r="C714" s="65"/>
      <c r="D714" s="200"/>
      <c r="E714" s="74"/>
      <c r="F714" s="517"/>
      <c r="G714" s="614"/>
      <c r="H714" s="639"/>
      <c r="I714" s="728"/>
      <c r="J714" s="729"/>
      <c r="K714" s="568"/>
      <c r="L714" s="730"/>
      <c r="M714" s="731"/>
      <c r="N714" s="589"/>
    </row>
    <row r="715" spans="1:14" s="66" customFormat="1" ht="12.75" hidden="1">
      <c r="A715" s="245"/>
      <c r="B715" s="307"/>
      <c r="C715" s="1217"/>
      <c r="D715" s="1217"/>
      <c r="E715" s="1217"/>
      <c r="F715" s="1217"/>
      <c r="G715" s="617"/>
      <c r="H715" s="640"/>
      <c r="I715" s="728"/>
      <c r="J715" s="729"/>
      <c r="K715" s="571"/>
      <c r="L715" s="730"/>
      <c r="M715" s="731"/>
      <c r="N715" s="594"/>
    </row>
    <row r="716" spans="1:14" s="92" customFormat="1" ht="12" hidden="1">
      <c r="A716" s="294"/>
      <c r="B716" s="90"/>
      <c r="C716" s="259"/>
      <c r="D716" s="198"/>
      <c r="E716" s="198"/>
      <c r="F716" s="517"/>
      <c r="G716" s="617"/>
      <c r="H716" s="640"/>
      <c r="I716" s="751"/>
      <c r="J716" s="575"/>
      <c r="K716" s="582"/>
      <c r="L716" s="607"/>
      <c r="M716" s="601"/>
      <c r="N716" s="593"/>
    </row>
    <row r="717" spans="1:14" s="38" customFormat="1" ht="12" hidden="1">
      <c r="A717" s="75"/>
      <c r="B717" s="76"/>
      <c r="C717" s="211"/>
      <c r="D717" s="204"/>
      <c r="E717" s="203"/>
      <c r="F717" s="518"/>
      <c r="G717" s="614"/>
      <c r="H717" s="639"/>
      <c r="I717" s="751"/>
      <c r="J717" s="575"/>
      <c r="K717" s="581"/>
      <c r="L717" s="607"/>
      <c r="M717" s="601"/>
      <c r="N717" s="590"/>
    </row>
    <row r="718" spans="1:14" s="92" customFormat="1" ht="12" hidden="1">
      <c r="A718" s="301"/>
      <c r="B718" s="76"/>
      <c r="C718" s="211"/>
      <c r="D718" s="200"/>
      <c r="E718" s="200"/>
      <c r="F718" s="208"/>
      <c r="G718" s="617"/>
      <c r="H718" s="640"/>
      <c r="I718" s="751"/>
      <c r="J718" s="575"/>
      <c r="K718" s="582"/>
      <c r="L718" s="607"/>
      <c r="M718" s="601"/>
      <c r="N718" s="593"/>
    </row>
    <row r="719" spans="1:14" s="38" customFormat="1" ht="12" hidden="1">
      <c r="A719" s="75"/>
      <c r="B719" s="76"/>
      <c r="C719" s="211"/>
      <c r="D719" s="204"/>
      <c r="E719" s="203"/>
      <c r="F719" s="518"/>
      <c r="G719" s="614"/>
      <c r="H719" s="639"/>
      <c r="I719" s="751"/>
      <c r="J719" s="575"/>
      <c r="K719" s="581"/>
      <c r="L719" s="607"/>
      <c r="M719" s="601"/>
      <c r="N719" s="590"/>
    </row>
    <row r="720" spans="1:14" s="92" customFormat="1" ht="12" hidden="1">
      <c r="A720" s="233"/>
      <c r="B720" s="90"/>
      <c r="C720" s="94"/>
      <c r="D720" s="198"/>
      <c r="E720" s="62"/>
      <c r="F720" s="517"/>
      <c r="G720" s="617"/>
      <c r="H720" s="640"/>
      <c r="I720" s="751"/>
      <c r="J720" s="575"/>
      <c r="K720" s="582"/>
      <c r="L720" s="607"/>
      <c r="M720" s="601"/>
      <c r="N720" s="593"/>
    </row>
    <row r="721" spans="1:14" s="92" customFormat="1" ht="12" hidden="1">
      <c r="A721" s="75"/>
      <c r="B721" s="76"/>
      <c r="C721" s="211"/>
      <c r="D721" s="200"/>
      <c r="E721" s="203"/>
      <c r="F721" s="519"/>
      <c r="G721" s="617"/>
      <c r="H721" s="640"/>
      <c r="I721" s="751"/>
      <c r="J721" s="575"/>
      <c r="K721" s="582"/>
      <c r="L721" s="607"/>
      <c r="M721" s="601"/>
      <c r="N721" s="593"/>
    </row>
    <row r="722" spans="1:14" s="92" customFormat="1" ht="12" hidden="1">
      <c r="A722" s="75"/>
      <c r="B722" s="76"/>
      <c r="C722" s="211"/>
      <c r="D722" s="200"/>
      <c r="E722" s="203"/>
      <c r="F722" s="519"/>
      <c r="G722" s="617"/>
      <c r="H722" s="640"/>
      <c r="I722" s="751"/>
      <c r="J722" s="575"/>
      <c r="K722" s="582"/>
      <c r="L722" s="607"/>
      <c r="M722" s="601"/>
      <c r="N722" s="593"/>
    </row>
    <row r="723" spans="1:14" s="92" customFormat="1" ht="12" hidden="1">
      <c r="A723" s="75"/>
      <c r="B723" s="76"/>
      <c r="C723" s="211"/>
      <c r="D723" s="204"/>
      <c r="E723" s="203"/>
      <c r="F723" s="518"/>
      <c r="G723" s="617"/>
      <c r="H723" s="640"/>
      <c r="I723" s="751"/>
      <c r="J723" s="575"/>
      <c r="K723" s="582"/>
      <c r="L723" s="607"/>
      <c r="M723" s="601"/>
      <c r="N723" s="593"/>
    </row>
    <row r="724" spans="1:14" s="92" customFormat="1" ht="12" hidden="1">
      <c r="A724" s="75"/>
      <c r="B724" s="76"/>
      <c r="C724" s="211"/>
      <c r="D724" s="200"/>
      <c r="E724" s="203"/>
      <c r="F724" s="519"/>
      <c r="G724" s="617"/>
      <c r="H724" s="640"/>
      <c r="I724" s="751"/>
      <c r="J724" s="575"/>
      <c r="K724" s="582"/>
      <c r="L724" s="607"/>
      <c r="M724" s="601"/>
      <c r="N724" s="593"/>
    </row>
    <row r="725" spans="1:14" s="92" customFormat="1" ht="12" hidden="1">
      <c r="A725" s="75"/>
      <c r="B725" s="76"/>
      <c r="C725" s="211"/>
      <c r="D725" s="200"/>
      <c r="E725" s="203"/>
      <c r="F725" s="519"/>
      <c r="G725" s="617"/>
      <c r="H725" s="640"/>
      <c r="I725" s="751"/>
      <c r="J725" s="575"/>
      <c r="K725" s="582"/>
      <c r="L725" s="607"/>
      <c r="M725" s="601"/>
      <c r="N725" s="593"/>
    </row>
    <row r="726" spans="1:14" s="92" customFormat="1" ht="12" hidden="1">
      <c r="A726" s="75"/>
      <c r="B726" s="76"/>
      <c r="C726" s="211"/>
      <c r="D726" s="200"/>
      <c r="E726" s="203"/>
      <c r="F726" s="519"/>
      <c r="G726" s="617"/>
      <c r="H726" s="640"/>
      <c r="I726" s="751"/>
      <c r="J726" s="575"/>
      <c r="K726" s="582"/>
      <c r="L726" s="607"/>
      <c r="M726" s="601"/>
      <c r="N726" s="593"/>
    </row>
    <row r="727" spans="1:14" s="92" customFormat="1" ht="12" hidden="1">
      <c r="A727" s="75"/>
      <c r="B727" s="76"/>
      <c r="C727" s="211"/>
      <c r="D727" s="200"/>
      <c r="E727" s="203"/>
      <c r="F727" s="519"/>
      <c r="G727" s="617"/>
      <c r="H727" s="640"/>
      <c r="I727" s="751"/>
      <c r="J727" s="575"/>
      <c r="K727" s="582"/>
      <c r="L727" s="607"/>
      <c r="M727" s="601"/>
      <c r="N727" s="593"/>
    </row>
    <row r="728" spans="1:14" s="92" customFormat="1" ht="12" hidden="1">
      <c r="A728" s="233"/>
      <c r="B728" s="90"/>
      <c r="C728" s="259"/>
      <c r="D728" s="198"/>
      <c r="E728" s="202"/>
      <c r="F728" s="518"/>
      <c r="G728" s="617"/>
      <c r="H728" s="640"/>
      <c r="I728" s="751"/>
      <c r="J728" s="575"/>
      <c r="K728" s="582"/>
      <c r="L728" s="607"/>
      <c r="M728" s="601"/>
      <c r="N728" s="593"/>
    </row>
    <row r="729" spans="1:14" s="38" customFormat="1" ht="12" hidden="1">
      <c r="A729" s="75"/>
      <c r="B729" s="76"/>
      <c r="C729" s="211"/>
      <c r="D729" s="200"/>
      <c r="E729" s="203"/>
      <c r="F729" s="518"/>
      <c r="G729" s="614"/>
      <c r="H729" s="639"/>
      <c r="I729" s="751"/>
      <c r="J729" s="575"/>
      <c r="K729" s="581"/>
      <c r="L729" s="607"/>
      <c r="M729" s="601"/>
      <c r="N729" s="590"/>
    </row>
    <row r="730" spans="1:14" s="38" customFormat="1" ht="12" hidden="1">
      <c r="A730" s="75"/>
      <c r="B730" s="76"/>
      <c r="C730" s="211"/>
      <c r="D730" s="200"/>
      <c r="E730" s="203"/>
      <c r="F730" s="518"/>
      <c r="G730" s="614"/>
      <c r="H730" s="639"/>
      <c r="I730" s="751"/>
      <c r="J730" s="575"/>
      <c r="K730" s="581"/>
      <c r="L730" s="607"/>
      <c r="M730" s="601"/>
      <c r="N730" s="590"/>
    </row>
    <row r="731" spans="1:14" s="38" customFormat="1" ht="12" hidden="1">
      <c r="A731" s="233"/>
      <c r="B731" s="90"/>
      <c r="C731" s="259"/>
      <c r="D731" s="244"/>
      <c r="E731" s="244"/>
      <c r="F731" s="518"/>
      <c r="G731" s="614"/>
      <c r="H731" s="639"/>
      <c r="I731" s="751"/>
      <c r="J731" s="575"/>
      <c r="K731" s="581"/>
      <c r="L731" s="607"/>
      <c r="M731" s="601"/>
      <c r="N731" s="590"/>
    </row>
    <row r="732" spans="1:14" s="38" customFormat="1" ht="12" hidden="1">
      <c r="A732" s="75"/>
      <c r="B732" s="76"/>
      <c r="C732" s="211"/>
      <c r="D732" s="204"/>
      <c r="E732" s="203"/>
      <c r="F732" s="518"/>
      <c r="G732" s="614"/>
      <c r="H732" s="639"/>
      <c r="I732" s="751"/>
      <c r="J732" s="575"/>
      <c r="K732" s="581"/>
      <c r="L732" s="607"/>
      <c r="M732" s="601"/>
      <c r="N732" s="590"/>
    </row>
    <row r="733" spans="1:14" s="38" customFormat="1" ht="12" hidden="1">
      <c r="A733" s="75"/>
      <c r="B733" s="76"/>
      <c r="C733" s="211"/>
      <c r="D733" s="204"/>
      <c r="E733" s="203"/>
      <c r="F733" s="518"/>
      <c r="G733" s="614"/>
      <c r="H733" s="639"/>
      <c r="I733" s="751"/>
      <c r="J733" s="575"/>
      <c r="K733" s="581"/>
      <c r="L733" s="607"/>
      <c r="M733" s="601"/>
      <c r="N733" s="590"/>
    </row>
    <row r="734" spans="1:14" s="92" customFormat="1" ht="12" hidden="1">
      <c r="A734" s="233"/>
      <c r="B734" s="90"/>
      <c r="C734" s="94"/>
      <c r="D734" s="198"/>
      <c r="E734" s="62"/>
      <c r="F734" s="517"/>
      <c r="G734" s="617"/>
      <c r="H734" s="640"/>
      <c r="I734" s="751"/>
      <c r="J734" s="575"/>
      <c r="K734" s="582"/>
      <c r="L734" s="607"/>
      <c r="M734" s="601"/>
      <c r="N734" s="593"/>
    </row>
    <row r="735" spans="1:14" s="92" customFormat="1" ht="12" hidden="1">
      <c r="A735" s="75"/>
      <c r="B735" s="76"/>
      <c r="C735" s="211"/>
      <c r="D735" s="200"/>
      <c r="E735" s="203"/>
      <c r="F735" s="318"/>
      <c r="G735" s="617"/>
      <c r="H735" s="640"/>
      <c r="I735" s="751"/>
      <c r="J735" s="575"/>
      <c r="K735" s="582"/>
      <c r="L735" s="607"/>
      <c r="M735" s="601"/>
      <c r="N735" s="593"/>
    </row>
    <row r="736" spans="1:14" s="38" customFormat="1" ht="12" hidden="1">
      <c r="A736" s="75"/>
      <c r="B736" s="76"/>
      <c r="C736" s="211"/>
      <c r="D736" s="204"/>
      <c r="E736" s="203"/>
      <c r="F736" s="519"/>
      <c r="G736" s="614"/>
      <c r="H736" s="639"/>
      <c r="I736" s="751"/>
      <c r="J736" s="575"/>
      <c r="K736" s="581"/>
      <c r="L736" s="607"/>
      <c r="M736" s="601"/>
      <c r="N736" s="590"/>
    </row>
    <row r="737" spans="1:14" s="38" customFormat="1" ht="12" hidden="1">
      <c r="A737" s="75"/>
      <c r="B737" s="76"/>
      <c r="C737" s="211"/>
      <c r="D737" s="204"/>
      <c r="E737" s="203"/>
      <c r="F737" s="519"/>
      <c r="G737" s="614"/>
      <c r="H737" s="639"/>
      <c r="I737" s="751"/>
      <c r="J737" s="575"/>
      <c r="K737" s="581"/>
      <c r="L737" s="607"/>
      <c r="M737" s="601"/>
      <c r="N737" s="590"/>
    </row>
    <row r="738" spans="1:14" s="38" customFormat="1" ht="12" hidden="1">
      <c r="A738" s="75"/>
      <c r="B738" s="76"/>
      <c r="C738" s="211"/>
      <c r="D738" s="204"/>
      <c r="E738" s="203"/>
      <c r="F738" s="318"/>
      <c r="G738" s="614"/>
      <c r="H738" s="639"/>
      <c r="I738" s="751"/>
      <c r="J738" s="575"/>
      <c r="K738" s="581"/>
      <c r="L738" s="607"/>
      <c r="M738" s="601"/>
      <c r="N738" s="590"/>
    </row>
    <row r="739" spans="1:14" s="38" customFormat="1" ht="12" hidden="1">
      <c r="A739" s="75"/>
      <c r="B739" s="76"/>
      <c r="C739" s="211"/>
      <c r="D739" s="204"/>
      <c r="E739" s="203"/>
      <c r="F739" s="519"/>
      <c r="G739" s="614"/>
      <c r="H739" s="639"/>
      <c r="I739" s="751"/>
      <c r="J739" s="575"/>
      <c r="K739" s="581"/>
      <c r="L739" s="607"/>
      <c r="M739" s="601"/>
      <c r="N739" s="590"/>
    </row>
    <row r="740" spans="1:14" s="38" customFormat="1" ht="12" hidden="1">
      <c r="A740" s="75"/>
      <c r="B740" s="76"/>
      <c r="C740" s="211"/>
      <c r="D740" s="204"/>
      <c r="E740" s="203"/>
      <c r="F740" s="519"/>
      <c r="G740" s="614"/>
      <c r="H740" s="639"/>
      <c r="I740" s="751"/>
      <c r="J740" s="575"/>
      <c r="K740" s="581"/>
      <c r="L740" s="607"/>
      <c r="M740" s="601"/>
      <c r="N740" s="590"/>
    </row>
    <row r="741" spans="1:14" s="38" customFormat="1" ht="12" hidden="1">
      <c r="A741" s="233"/>
      <c r="B741" s="90"/>
      <c r="C741" s="259"/>
      <c r="D741" s="198"/>
      <c r="E741" s="202"/>
      <c r="F741" s="518"/>
      <c r="G741" s="614"/>
      <c r="H741" s="639"/>
      <c r="I741" s="751"/>
      <c r="J741" s="575"/>
      <c r="K741" s="581"/>
      <c r="L741" s="607"/>
      <c r="M741" s="601"/>
      <c r="N741" s="590"/>
    </row>
    <row r="742" spans="1:14" s="38" customFormat="1" ht="12" hidden="1">
      <c r="A742" s="75"/>
      <c r="B742" s="76"/>
      <c r="C742" s="211"/>
      <c r="D742" s="204"/>
      <c r="E742" s="203"/>
      <c r="F742" s="519"/>
      <c r="G742" s="614"/>
      <c r="H742" s="639"/>
      <c r="I742" s="751"/>
      <c r="J742" s="575"/>
      <c r="K742" s="581"/>
      <c r="L742" s="607"/>
      <c r="M742" s="601"/>
      <c r="N742" s="590"/>
    </row>
    <row r="743" spans="1:14" s="38" customFormat="1" ht="12" hidden="1">
      <c r="A743" s="75"/>
      <c r="B743" s="76"/>
      <c r="C743" s="211"/>
      <c r="D743" s="204"/>
      <c r="E743" s="203"/>
      <c r="F743" s="519"/>
      <c r="G743" s="614"/>
      <c r="H743" s="639"/>
      <c r="I743" s="751"/>
      <c r="J743" s="575"/>
      <c r="K743" s="581"/>
      <c r="L743" s="607"/>
      <c r="M743" s="601"/>
      <c r="N743" s="590"/>
    </row>
    <row r="744" spans="1:14" s="66" customFormat="1" ht="12" hidden="1">
      <c r="A744" s="233"/>
      <c r="B744" s="90"/>
      <c r="C744" s="259"/>
      <c r="D744" s="198"/>
      <c r="E744" s="198"/>
      <c r="F744" s="530"/>
      <c r="G744" s="617"/>
      <c r="H744" s="640"/>
      <c r="I744" s="728"/>
      <c r="J744" s="729"/>
      <c r="K744" s="571"/>
      <c r="L744" s="730"/>
      <c r="M744" s="731"/>
      <c r="N744" s="594"/>
    </row>
    <row r="745" spans="1:14" s="66" customFormat="1" ht="12" hidden="1">
      <c r="A745" s="75"/>
      <c r="B745" s="76"/>
      <c r="C745" s="736"/>
      <c r="D745" s="200"/>
      <c r="E745" s="74"/>
      <c r="F745" s="533"/>
      <c r="G745" s="617"/>
      <c r="H745" s="640"/>
      <c r="I745" s="728"/>
      <c r="J745" s="729"/>
      <c r="K745" s="571"/>
      <c r="L745" s="730"/>
      <c r="M745" s="731"/>
      <c r="N745" s="594"/>
    </row>
    <row r="746" spans="1:14" s="66" customFormat="1" ht="12" hidden="1">
      <c r="A746" s="75"/>
      <c r="B746" s="76"/>
      <c r="C746" s="736"/>
      <c r="D746" s="200"/>
      <c r="E746" s="74"/>
      <c r="F746" s="530"/>
      <c r="G746" s="617"/>
      <c r="H746" s="640"/>
      <c r="I746" s="728"/>
      <c r="J746" s="729"/>
      <c r="K746" s="571"/>
      <c r="L746" s="730"/>
      <c r="M746" s="731"/>
      <c r="N746" s="594"/>
    </row>
    <row r="747" spans="1:14" s="92" customFormat="1" ht="12" hidden="1">
      <c r="A747" s="233"/>
      <c r="B747" s="90"/>
      <c r="C747" s="94"/>
      <c r="D747" s="198"/>
      <c r="E747" s="241"/>
      <c r="F747" s="517"/>
      <c r="G747" s="617"/>
      <c r="H747" s="640"/>
      <c r="I747" s="751"/>
      <c r="J747" s="575"/>
      <c r="K747" s="582"/>
      <c r="L747" s="607"/>
      <c r="M747" s="601"/>
      <c r="N747" s="593"/>
    </row>
    <row r="748" spans="1:14" s="92" customFormat="1" ht="12" hidden="1">
      <c r="A748" s="75"/>
      <c r="B748" s="76"/>
      <c r="C748" s="211"/>
      <c r="D748" s="200"/>
      <c r="E748" s="203"/>
      <c r="F748" s="517"/>
      <c r="G748" s="617"/>
      <c r="H748" s="640"/>
      <c r="I748" s="751"/>
      <c r="J748" s="575"/>
      <c r="K748" s="582"/>
      <c r="L748" s="607"/>
      <c r="M748" s="601"/>
      <c r="N748" s="593"/>
    </row>
    <row r="749" spans="1:14" s="44" customFormat="1" ht="12" hidden="1">
      <c r="A749" s="75"/>
      <c r="B749" s="76"/>
      <c r="C749" s="211"/>
      <c r="D749" s="200"/>
      <c r="E749" s="203"/>
      <c r="F749" s="517"/>
      <c r="G749" s="614"/>
      <c r="H749" s="639"/>
      <c r="I749" s="728"/>
      <c r="J749" s="729"/>
      <c r="K749" s="568"/>
      <c r="L749" s="730"/>
      <c r="M749" s="731"/>
      <c r="N749" s="589"/>
    </row>
    <row r="750" spans="1:14" s="302" customFormat="1" ht="12" hidden="1">
      <c r="A750" s="75"/>
      <c r="B750" s="76"/>
      <c r="C750" s="211"/>
      <c r="D750" s="200"/>
      <c r="E750" s="203"/>
      <c r="F750" s="372"/>
      <c r="G750" s="618"/>
      <c r="H750" s="641"/>
      <c r="I750" s="634"/>
      <c r="J750" s="577"/>
      <c r="K750" s="583"/>
      <c r="L750" s="609"/>
      <c r="M750" s="603"/>
      <c r="N750" s="595"/>
    </row>
    <row r="751" spans="1:14" s="92" customFormat="1" ht="12.75" hidden="1">
      <c r="A751" s="254"/>
      <c r="B751" s="282"/>
      <c r="C751" s="283"/>
      <c r="D751" s="200"/>
      <c r="E751" s="200"/>
      <c r="F751" s="372"/>
      <c r="G751" s="617"/>
      <c r="H751" s="640"/>
      <c r="I751" s="751"/>
      <c r="J751" s="575"/>
      <c r="K751" s="582"/>
      <c r="L751" s="607"/>
      <c r="M751" s="601"/>
      <c r="N751" s="593"/>
    </row>
    <row r="752" spans="1:14" s="66" customFormat="1" ht="13.5">
      <c r="A752" s="254"/>
      <c r="B752" s="267"/>
      <c r="C752" s="807" t="s">
        <v>643</v>
      </c>
      <c r="D752" s="200">
        <f>D712+D655+D627+D606+D601+D546+D509+D594</f>
        <v>17735000</v>
      </c>
      <c r="E752" s="200">
        <f>E509+E546+E594+E601+E606+E627+E655+E712</f>
        <v>3196884.6100000003</v>
      </c>
      <c r="F752" s="372">
        <f>E752/D752</f>
        <v>0.1802585063433888</v>
      </c>
      <c r="G752" s="617"/>
      <c r="H752" s="200">
        <f>H712+H655+H627+H606+H601+H546+H509+H594</f>
        <v>17735000</v>
      </c>
      <c r="I752" s="728"/>
      <c r="J752" s="729"/>
      <c r="K752" s="571"/>
      <c r="L752" s="730"/>
      <c r="M752" s="731"/>
      <c r="N752" s="594"/>
    </row>
    <row r="753" spans="1:14" s="38" customFormat="1" ht="13.5" hidden="1">
      <c r="A753" s="301"/>
      <c r="B753" s="395"/>
      <c r="C753" s="857" t="s">
        <v>644</v>
      </c>
      <c r="D753" s="224"/>
      <c r="E753" s="225"/>
      <c r="F753" s="522"/>
      <c r="G753" s="614"/>
      <c r="H753" s="639"/>
      <c r="I753" s="751"/>
      <c r="J753" s="575"/>
      <c r="K753" s="581"/>
      <c r="L753" s="607"/>
      <c r="M753" s="601"/>
      <c r="N753" s="590"/>
    </row>
    <row r="754" spans="1:14" s="38" customFormat="1" ht="12" hidden="1">
      <c r="A754" s="964"/>
      <c r="B754" s="1078"/>
      <c r="C754" s="94" t="s">
        <v>360</v>
      </c>
      <c r="D754" s="221">
        <v>7028410</v>
      </c>
      <c r="E754" s="203"/>
      <c r="F754" s="519"/>
      <c r="G754" s="1182"/>
      <c r="H754" s="1183"/>
      <c r="I754" s="751"/>
      <c r="J754" s="575"/>
      <c r="K754" s="581"/>
      <c r="L754" s="607"/>
      <c r="M754" s="601"/>
      <c r="N754" s="590"/>
    </row>
    <row r="755" spans="1:14" s="38" customFormat="1" ht="12" customHeight="1" hidden="1">
      <c r="A755" s="964"/>
      <c r="B755" s="1078"/>
      <c r="C755" s="94" t="s">
        <v>362</v>
      </c>
      <c r="D755" s="221">
        <v>9213000</v>
      </c>
      <c r="E755" s="203"/>
      <c r="F755" s="519"/>
      <c r="G755" s="1184"/>
      <c r="H755" s="1185"/>
      <c r="I755" s="751"/>
      <c r="J755" s="575"/>
      <c r="K755" s="581"/>
      <c r="L755" s="607"/>
      <c r="M755" s="601"/>
      <c r="N755" s="590"/>
    </row>
    <row r="756" spans="1:14" s="38" customFormat="1" ht="12" hidden="1">
      <c r="A756" s="964"/>
      <c r="B756" s="1078"/>
      <c r="C756" s="94" t="s">
        <v>605</v>
      </c>
      <c r="D756" s="221">
        <v>5308590</v>
      </c>
      <c r="E756" s="203"/>
      <c r="F756" s="519"/>
      <c r="G756" s="1184"/>
      <c r="H756" s="1185"/>
      <c r="I756" s="751"/>
      <c r="J756" s="575"/>
      <c r="K756" s="581"/>
      <c r="L756" s="607"/>
      <c r="M756" s="601"/>
      <c r="N756" s="590"/>
    </row>
    <row r="757" spans="1:14" s="38" customFormat="1" ht="13.5" hidden="1">
      <c r="A757" s="964"/>
      <c r="B757" s="1079"/>
      <c r="C757" s="872" t="s">
        <v>645</v>
      </c>
      <c r="D757" s="213">
        <f>SUM(D754:D756)</f>
        <v>21550000</v>
      </c>
      <c r="E757" s="203"/>
      <c r="F757" s="519"/>
      <c r="G757" s="1186"/>
      <c r="H757" s="1187"/>
      <c r="I757" s="751"/>
      <c r="J757" s="575"/>
      <c r="K757" s="581"/>
      <c r="L757" s="607"/>
      <c r="M757" s="601"/>
      <c r="N757" s="590"/>
    </row>
    <row r="758" spans="1:14" s="44" customFormat="1" ht="13.5">
      <c r="A758" s="1080"/>
      <c r="B758" s="236"/>
      <c r="C758" s="857" t="s">
        <v>646</v>
      </c>
      <c r="D758" s="264"/>
      <c r="E758" s="265"/>
      <c r="F758" s="521"/>
      <c r="G758" s="614"/>
      <c r="H758" s="639"/>
      <c r="I758" s="728"/>
      <c r="J758" s="729"/>
      <c r="K758" s="568"/>
      <c r="L758" s="730"/>
      <c r="M758" s="731"/>
      <c r="N758" s="589"/>
    </row>
    <row r="759" spans="1:14" s="66" customFormat="1" ht="12.75">
      <c r="A759" s="266"/>
      <c r="B759" s="875"/>
      <c r="C759" s="1081" t="s">
        <v>647</v>
      </c>
      <c r="D759" s="264" t="s">
        <v>1118</v>
      </c>
      <c r="E759" s="265"/>
      <c r="F759" s="521"/>
      <c r="G759" s="617"/>
      <c r="H759" s="640"/>
      <c r="I759" s="728"/>
      <c r="J759" s="729"/>
      <c r="K759" s="571"/>
      <c r="L759" s="730"/>
      <c r="M759" s="731"/>
      <c r="N759" s="594"/>
    </row>
    <row r="760" spans="1:14" s="44" customFormat="1" ht="12" hidden="1">
      <c r="A760" s="884"/>
      <c r="B760" s="90">
        <v>451</v>
      </c>
      <c r="C760" s="94" t="s">
        <v>648</v>
      </c>
      <c r="D760" s="198"/>
      <c r="E760" s="62">
        <f>E762</f>
        <v>0</v>
      </c>
      <c r="F760" s="517" t="e">
        <f>E760/D760</f>
        <v>#DIV/0!</v>
      </c>
      <c r="G760" s="614"/>
      <c r="H760" s="639"/>
      <c r="I760" s="728"/>
      <c r="J760" s="729"/>
      <c r="K760" s="568"/>
      <c r="L760" s="730"/>
      <c r="M760" s="731"/>
      <c r="N760" s="589"/>
    </row>
    <row r="761" spans="1:14" s="44" customFormat="1" ht="12" hidden="1">
      <c r="A761" s="63"/>
      <c r="B761" s="76">
        <v>4512</v>
      </c>
      <c r="C761" s="65" t="s">
        <v>649</v>
      </c>
      <c r="D761" s="200"/>
      <c r="E761" s="74">
        <f>E762</f>
        <v>0</v>
      </c>
      <c r="F761" s="318"/>
      <c r="G761" s="614"/>
      <c r="H761" s="639"/>
      <c r="I761" s="728"/>
      <c r="J761" s="729"/>
      <c r="K761" s="568"/>
      <c r="L761" s="730"/>
      <c r="M761" s="731"/>
      <c r="N761" s="589"/>
    </row>
    <row r="762" spans="1:14" s="44" customFormat="1" ht="11.25" hidden="1">
      <c r="A762" s="260"/>
      <c r="B762" s="52">
        <v>45123</v>
      </c>
      <c r="C762" s="53" t="s">
        <v>650</v>
      </c>
      <c r="D762" s="235"/>
      <c r="E762" s="55"/>
      <c r="F762" s="318"/>
      <c r="G762" s="614"/>
      <c r="H762" s="639"/>
      <c r="I762" s="728"/>
      <c r="J762" s="729"/>
      <c r="K762" s="568"/>
      <c r="L762" s="730"/>
      <c r="M762" s="731"/>
      <c r="N762" s="589"/>
    </row>
    <row r="763" spans="1:14" s="92" customFormat="1" ht="12">
      <c r="A763" s="233" t="s">
        <v>439</v>
      </c>
      <c r="B763" s="90">
        <v>621</v>
      </c>
      <c r="C763" s="259" t="s">
        <v>651</v>
      </c>
      <c r="D763" s="198">
        <v>2000000</v>
      </c>
      <c r="E763" s="62">
        <f>E764</f>
        <v>880431.04</v>
      </c>
      <c r="F763" s="517">
        <f>E763/D763</f>
        <v>0.44021552</v>
      </c>
      <c r="G763" s="617"/>
      <c r="H763" s="198">
        <f>D763+G763</f>
        <v>2000000</v>
      </c>
      <c r="I763" s="751"/>
      <c r="J763" s="575"/>
      <c r="K763" s="582"/>
      <c r="L763" s="607"/>
      <c r="M763" s="601"/>
      <c r="N763" s="593"/>
    </row>
    <row r="764" spans="1:14" s="92" customFormat="1" ht="12" hidden="1">
      <c r="A764" s="75"/>
      <c r="B764" s="76">
        <v>6219</v>
      </c>
      <c r="C764" s="211" t="s">
        <v>652</v>
      </c>
      <c r="D764" s="200"/>
      <c r="E764" s="74">
        <v>880431.04</v>
      </c>
      <c r="F764" s="521"/>
      <c r="G764" s="617"/>
      <c r="H764" s="200"/>
      <c r="I764" s="751"/>
      <c r="J764" s="575"/>
      <c r="K764" s="582"/>
      <c r="L764" s="607"/>
      <c r="M764" s="601"/>
      <c r="N764" s="593"/>
    </row>
    <row r="765" spans="1:14" s="44" customFormat="1" ht="13.5">
      <c r="A765" s="266"/>
      <c r="B765" s="267"/>
      <c r="C765" s="807" t="s">
        <v>653</v>
      </c>
      <c r="D765" s="200">
        <f>D760+D763</f>
        <v>2000000</v>
      </c>
      <c r="E765" s="200">
        <f>E763</f>
        <v>880431.04</v>
      </c>
      <c r="F765" s="372">
        <f>E765/D765</f>
        <v>0.44021552</v>
      </c>
      <c r="G765" s="614"/>
      <c r="H765" s="200">
        <f>D765+G765</f>
        <v>2000000</v>
      </c>
      <c r="I765" s="728"/>
      <c r="J765" s="729"/>
      <c r="K765" s="568"/>
      <c r="L765" s="730"/>
      <c r="M765" s="731"/>
      <c r="N765" s="589"/>
    </row>
    <row r="766" spans="1:14" s="38" customFormat="1" ht="13.5" hidden="1">
      <c r="A766" s="301"/>
      <c r="B766" s="395"/>
      <c r="C766" s="857" t="s">
        <v>654</v>
      </c>
      <c r="D766" s="224"/>
      <c r="E766" s="225"/>
      <c r="F766" s="522"/>
      <c r="G766" s="614"/>
      <c r="H766" s="639"/>
      <c r="I766" s="751"/>
      <c r="J766" s="575"/>
      <c r="K766" s="581"/>
      <c r="L766" s="607"/>
      <c r="M766" s="601"/>
      <c r="N766" s="590"/>
    </row>
    <row r="767" spans="1:14" s="38" customFormat="1" ht="12" hidden="1">
      <c r="A767" s="964"/>
      <c r="B767" s="1078"/>
      <c r="C767" s="94" t="s">
        <v>360</v>
      </c>
      <c r="D767" s="221">
        <f>D765</f>
        <v>2000000</v>
      </c>
      <c r="E767" s="203"/>
      <c r="F767" s="519"/>
      <c r="G767" s="1232"/>
      <c r="H767" s="1232"/>
      <c r="I767" s="751"/>
      <c r="J767" s="575"/>
      <c r="K767" s="581"/>
      <c r="L767" s="607"/>
      <c r="M767" s="601"/>
      <c r="N767" s="590"/>
    </row>
    <row r="768" spans="1:14" s="38" customFormat="1" ht="13.5" hidden="1">
      <c r="A768" s="1082"/>
      <c r="B768" s="1004"/>
      <c r="C768" s="807" t="s">
        <v>655</v>
      </c>
      <c r="D768" s="221">
        <f>D767</f>
        <v>2000000</v>
      </c>
      <c r="E768" s="203"/>
      <c r="F768" s="519"/>
      <c r="G768" s="1232"/>
      <c r="H768" s="1232"/>
      <c r="I768" s="751"/>
      <c r="J768" s="575"/>
      <c r="K768" s="581"/>
      <c r="L768" s="607"/>
      <c r="M768" s="601"/>
      <c r="N768" s="590"/>
    </row>
    <row r="769" spans="1:14" s="38" customFormat="1" ht="13.5">
      <c r="A769" s="966"/>
      <c r="B769" s="1079"/>
      <c r="C769" s="857" t="s">
        <v>1315</v>
      </c>
      <c r="D769" s="1048"/>
      <c r="E769" s="225"/>
      <c r="F769" s="522"/>
      <c r="G769" s="1056"/>
      <c r="H769" s="1056"/>
      <c r="I769" s="751"/>
      <c r="J769" s="575"/>
      <c r="K769" s="581"/>
      <c r="L769" s="607"/>
      <c r="M769" s="601"/>
      <c r="N769" s="590"/>
    </row>
    <row r="770" spans="1:14" s="38" customFormat="1" ht="12">
      <c r="A770" s="966" t="s">
        <v>1314</v>
      </c>
      <c r="B770" s="1083">
        <v>472</v>
      </c>
      <c r="C770" s="94" t="s">
        <v>172</v>
      </c>
      <c r="D770" s="198">
        <v>9519010</v>
      </c>
      <c r="E770" s="225"/>
      <c r="F770" s="522"/>
      <c r="G770" s="1056"/>
      <c r="H770" s="1056">
        <f>D770+G770</f>
        <v>9519010</v>
      </c>
      <c r="I770" s="751"/>
      <c r="J770" s="575"/>
      <c r="K770" s="581"/>
      <c r="L770" s="607"/>
      <c r="M770" s="601"/>
      <c r="N770" s="590"/>
    </row>
    <row r="771" spans="1:14" s="38" customFormat="1" ht="13.5">
      <c r="A771" s="1051"/>
      <c r="B771" s="1049"/>
      <c r="C771" s="862" t="s">
        <v>913</v>
      </c>
      <c r="D771" s="198">
        <f>D770</f>
        <v>9519010</v>
      </c>
      <c r="E771" s="225"/>
      <c r="F771" s="522"/>
      <c r="G771" s="1056"/>
      <c r="H771" s="1056">
        <f>D771+G771</f>
        <v>9519010</v>
      </c>
      <c r="I771" s="751"/>
      <c r="J771" s="575"/>
      <c r="K771" s="581"/>
      <c r="L771" s="607"/>
      <c r="M771" s="601"/>
      <c r="N771" s="590"/>
    </row>
    <row r="772" spans="1:14" s="38" customFormat="1" ht="13.5" hidden="1">
      <c r="A772" s="1051"/>
      <c r="B772" s="1049"/>
      <c r="C772" s="857" t="s">
        <v>914</v>
      </c>
      <c r="D772" s="1050"/>
      <c r="E772" s="225"/>
      <c r="F772" s="522"/>
      <c r="G772" s="1056"/>
      <c r="H772" s="1056"/>
      <c r="I772" s="751"/>
      <c r="J772" s="575"/>
      <c r="K772" s="581"/>
      <c r="L772" s="607"/>
      <c r="M772" s="601"/>
      <c r="N772" s="590"/>
    </row>
    <row r="773" spans="1:14" s="38" customFormat="1" ht="12" hidden="1">
      <c r="A773" s="1051"/>
      <c r="B773" s="1049"/>
      <c r="C773" s="61" t="s">
        <v>360</v>
      </c>
      <c r="D773" s="1047">
        <v>9519010</v>
      </c>
      <c r="E773" s="225"/>
      <c r="F773" s="522"/>
      <c r="G773" s="1056"/>
      <c r="H773" s="1056"/>
      <c r="I773" s="751"/>
      <c r="J773" s="575"/>
      <c r="K773" s="581"/>
      <c r="L773" s="607"/>
      <c r="M773" s="601"/>
      <c r="N773" s="590"/>
    </row>
    <row r="774" spans="1:14" s="38" customFormat="1" ht="13.5" hidden="1">
      <c r="A774" s="1051"/>
      <c r="B774" s="1049"/>
      <c r="C774" s="807" t="s">
        <v>915</v>
      </c>
      <c r="D774" s="1052">
        <f>D773</f>
        <v>9519010</v>
      </c>
      <c r="E774" s="225"/>
      <c r="F774" s="522"/>
      <c r="G774" s="1056"/>
      <c r="H774" s="1056"/>
      <c r="I774" s="751"/>
      <c r="J774" s="575"/>
      <c r="K774" s="581"/>
      <c r="L774" s="607"/>
      <c r="M774" s="601"/>
      <c r="N774" s="590"/>
    </row>
    <row r="775" spans="1:14" s="38" customFormat="1" ht="13.5">
      <c r="A775" s="961"/>
      <c r="B775" s="229"/>
      <c r="C775" s="872"/>
      <c r="D775" s="1048"/>
      <c r="E775" s="225"/>
      <c r="F775" s="522"/>
      <c r="G775" s="1040"/>
      <c r="H775" s="1041"/>
      <c r="I775" s="751"/>
      <c r="J775" s="575"/>
      <c r="K775" s="581"/>
      <c r="L775" s="607"/>
      <c r="M775" s="601"/>
      <c r="N775" s="590"/>
    </row>
    <row r="776" spans="1:14" s="92" customFormat="1" ht="13.5">
      <c r="A776" s="1063"/>
      <c r="B776" s="268"/>
      <c r="C776" s="857" t="s">
        <v>656</v>
      </c>
      <c r="D776" s="269"/>
      <c r="E776" s="270"/>
      <c r="F776" s="521"/>
      <c r="G776" s="617"/>
      <c r="H776" s="640"/>
      <c r="I776" s="751"/>
      <c r="J776" s="575"/>
      <c r="K776" s="582"/>
      <c r="L776" s="607"/>
      <c r="M776" s="601"/>
      <c r="N776" s="593"/>
    </row>
    <row r="777" spans="1:14" s="1117" customFormat="1" ht="12">
      <c r="A777" s="1311" t="s">
        <v>440</v>
      </c>
      <c r="B777" s="1114">
        <v>424</v>
      </c>
      <c r="C777" s="1115" t="s">
        <v>158</v>
      </c>
      <c r="D777" s="1363">
        <v>1250000</v>
      </c>
      <c r="E777" s="1363">
        <f>E778+E779</f>
        <v>656789.86</v>
      </c>
      <c r="F777" s="1134">
        <f>E777/D777</f>
        <v>0.525431888</v>
      </c>
      <c r="G777" s="1340"/>
      <c r="H777" s="1345">
        <f>D777+G777</f>
        <v>1250000</v>
      </c>
      <c r="I777" s="1341"/>
      <c r="J777" s="1342"/>
      <c r="K777" s="1342"/>
      <c r="L777" s="1342"/>
      <c r="M777" s="1342"/>
      <c r="N777" s="1343"/>
    </row>
    <row r="778" spans="1:14" s="92" customFormat="1" ht="12" hidden="1">
      <c r="A778" s="75"/>
      <c r="B778" s="76">
        <v>4243</v>
      </c>
      <c r="C778" s="211" t="s">
        <v>658</v>
      </c>
      <c r="D778" s="200"/>
      <c r="E778" s="203">
        <v>642089.86</v>
      </c>
      <c r="F778" s="519"/>
      <c r="G778" s="617"/>
      <c r="H778" s="640"/>
      <c r="I778" s="751"/>
      <c r="J778" s="575"/>
      <c r="K778" s="582"/>
      <c r="L778" s="607"/>
      <c r="M778" s="601"/>
      <c r="N778" s="593"/>
    </row>
    <row r="779" spans="1:14" s="92" customFormat="1" ht="12" hidden="1">
      <c r="A779" s="1022"/>
      <c r="B779" s="76">
        <v>4249</v>
      </c>
      <c r="C779" s="211" t="s">
        <v>163</v>
      </c>
      <c r="D779" s="200"/>
      <c r="E779" s="203">
        <v>14700</v>
      </c>
      <c r="F779" s="519"/>
      <c r="G779" s="617"/>
      <c r="H779" s="640"/>
      <c r="I779" s="751"/>
      <c r="J779" s="575"/>
      <c r="K779" s="582"/>
      <c r="L779" s="607"/>
      <c r="M779" s="601"/>
      <c r="N779" s="593"/>
    </row>
    <row r="780" spans="1:14" s="92" customFormat="1" ht="11.25" customHeight="1" hidden="1">
      <c r="A780" s="300"/>
      <c r="B780" s="90">
        <v>426</v>
      </c>
      <c r="C780" s="94" t="s">
        <v>165</v>
      </c>
      <c r="D780" s="198">
        <v>0</v>
      </c>
      <c r="E780" s="203">
        <f>E781</f>
        <v>0</v>
      </c>
      <c r="F780" s="519"/>
      <c r="G780" s="617"/>
      <c r="H780" s="640"/>
      <c r="I780" s="751"/>
      <c r="J780" s="575"/>
      <c r="K780" s="582"/>
      <c r="L780" s="607"/>
      <c r="M780" s="601"/>
      <c r="N780" s="593"/>
    </row>
    <row r="781" spans="1:14" s="92" customFormat="1" ht="12" hidden="1">
      <c r="A781" s="321"/>
      <c r="B781" s="76">
        <v>4267</v>
      </c>
      <c r="C781" s="65" t="s">
        <v>659</v>
      </c>
      <c r="D781" s="200"/>
      <c r="E781" s="203">
        <v>0</v>
      </c>
      <c r="F781" s="519"/>
      <c r="G781" s="617"/>
      <c r="H781" s="640"/>
      <c r="I781" s="751"/>
      <c r="J781" s="575"/>
      <c r="K781" s="582"/>
      <c r="L781" s="607"/>
      <c r="M781" s="601"/>
      <c r="N781" s="593"/>
    </row>
    <row r="782" spans="1:14" s="66" customFormat="1" ht="12.75">
      <c r="A782" s="254"/>
      <c r="B782" s="875"/>
      <c r="C782" s="176" t="s">
        <v>660</v>
      </c>
      <c r="D782" s="255" t="s">
        <v>1118</v>
      </c>
      <c r="E782" s="256"/>
      <c r="F782" s="529"/>
      <c r="G782" s="617"/>
      <c r="H782" s="640"/>
      <c r="I782" s="728"/>
      <c r="J782" s="729"/>
      <c r="K782" s="571"/>
      <c r="L782" s="730"/>
      <c r="M782" s="731"/>
      <c r="N782" s="594"/>
    </row>
    <row r="783" spans="1:14" s="92" customFormat="1" ht="12">
      <c r="A783" s="233" t="s">
        <v>441</v>
      </c>
      <c r="B783" s="96">
        <v>463</v>
      </c>
      <c r="C783" s="94" t="s">
        <v>662</v>
      </c>
      <c r="D783" s="62">
        <v>6300000</v>
      </c>
      <c r="E783" s="62">
        <f>E784+E798</f>
        <v>1980985.6099999999</v>
      </c>
      <c r="F783" s="524">
        <f>E783/D783</f>
        <v>0.3144421603174603</v>
      </c>
      <c r="G783" s="617"/>
      <c r="H783" s="62">
        <f>D783+G783</f>
        <v>6300000</v>
      </c>
      <c r="I783" s="751"/>
      <c r="J783" s="575"/>
      <c r="K783" s="582"/>
      <c r="L783" s="607"/>
      <c r="M783" s="601"/>
      <c r="N783" s="593"/>
    </row>
    <row r="784" spans="1:14" s="66" customFormat="1" ht="12">
      <c r="A784" s="51" t="s">
        <v>442</v>
      </c>
      <c r="B784" s="76">
        <v>4631</v>
      </c>
      <c r="C784" s="65" t="s">
        <v>663</v>
      </c>
      <c r="D784" s="200">
        <v>1000000</v>
      </c>
      <c r="E784" s="74">
        <v>389967.63</v>
      </c>
      <c r="F784" s="318"/>
      <c r="G784" s="617"/>
      <c r="H784" s="200">
        <f>D784+G784</f>
        <v>1000000</v>
      </c>
      <c r="I784" s="728"/>
      <c r="J784" s="729"/>
      <c r="K784" s="571"/>
      <c r="L784" s="730"/>
      <c r="M784" s="731"/>
      <c r="N784" s="594"/>
    </row>
    <row r="785" spans="1:14" s="66" customFormat="1" ht="12" hidden="1">
      <c r="A785" s="75"/>
      <c r="B785" s="67">
        <v>421</v>
      </c>
      <c r="C785" s="68" t="s">
        <v>139</v>
      </c>
      <c r="D785" s="200"/>
      <c r="E785" s="200">
        <f>E786</f>
        <v>0</v>
      </c>
      <c r="F785" s="519"/>
      <c r="G785" s="617"/>
      <c r="H785" s="200"/>
      <c r="I785" s="728"/>
      <c r="J785" s="729"/>
      <c r="K785" s="571"/>
      <c r="L785" s="730"/>
      <c r="M785" s="731"/>
      <c r="N785" s="594"/>
    </row>
    <row r="786" spans="1:14" s="66" customFormat="1" ht="11.25" hidden="1">
      <c r="A786" s="51"/>
      <c r="B786" s="46">
        <v>4214</v>
      </c>
      <c r="C786" s="57" t="s">
        <v>140</v>
      </c>
      <c r="D786" s="235"/>
      <c r="E786" s="207"/>
      <c r="F786" s="517"/>
      <c r="G786" s="617"/>
      <c r="H786" s="235"/>
      <c r="I786" s="728"/>
      <c r="J786" s="729"/>
      <c r="K786" s="571"/>
      <c r="L786" s="730"/>
      <c r="M786" s="731"/>
      <c r="N786" s="594"/>
    </row>
    <row r="787" spans="1:14" s="92" customFormat="1" ht="12" hidden="1">
      <c r="A787" s="75"/>
      <c r="B787" s="76">
        <v>423</v>
      </c>
      <c r="C787" s="65" t="s">
        <v>146</v>
      </c>
      <c r="D787" s="200"/>
      <c r="E787" s="74">
        <f>SUM(E788:E791)</f>
        <v>0</v>
      </c>
      <c r="F787" s="318"/>
      <c r="G787" s="617"/>
      <c r="H787" s="200"/>
      <c r="I787" s="751"/>
      <c r="J787" s="575"/>
      <c r="K787" s="582"/>
      <c r="L787" s="607"/>
      <c r="M787" s="601"/>
      <c r="N787" s="593"/>
    </row>
    <row r="788" spans="1:14" s="92" customFormat="1" ht="11.25" hidden="1">
      <c r="A788" s="51"/>
      <c r="B788" s="52">
        <v>4233</v>
      </c>
      <c r="C788" s="208" t="s">
        <v>149</v>
      </c>
      <c r="D788" s="209"/>
      <c r="E788" s="207"/>
      <c r="F788" s="518"/>
      <c r="G788" s="617"/>
      <c r="H788" s="209"/>
      <c r="I788" s="751"/>
      <c r="J788" s="575"/>
      <c r="K788" s="582"/>
      <c r="L788" s="607"/>
      <c r="M788" s="601"/>
      <c r="N788" s="593"/>
    </row>
    <row r="789" spans="1:14" s="92" customFormat="1" ht="11.25" hidden="1">
      <c r="A789" s="51"/>
      <c r="B789" s="46">
        <v>4234</v>
      </c>
      <c r="C789" s="57" t="s">
        <v>150</v>
      </c>
      <c r="D789" s="209"/>
      <c r="E789" s="207"/>
      <c r="F789" s="518"/>
      <c r="G789" s="617"/>
      <c r="H789" s="209"/>
      <c r="I789" s="751"/>
      <c r="J789" s="575"/>
      <c r="K789" s="582"/>
      <c r="L789" s="607"/>
      <c r="M789" s="601"/>
      <c r="N789" s="593"/>
    </row>
    <row r="790" spans="1:14" s="92" customFormat="1" ht="11.25" hidden="1">
      <c r="A790" s="51"/>
      <c r="B790" s="52">
        <v>4236</v>
      </c>
      <c r="C790" s="53" t="s">
        <v>153</v>
      </c>
      <c r="D790" s="235"/>
      <c r="E790" s="207"/>
      <c r="F790" s="519"/>
      <c r="G790" s="617"/>
      <c r="H790" s="235"/>
      <c r="I790" s="751"/>
      <c r="J790" s="575"/>
      <c r="K790" s="582"/>
      <c r="L790" s="607"/>
      <c r="M790" s="601"/>
      <c r="N790" s="593"/>
    </row>
    <row r="791" spans="1:14" s="92" customFormat="1" ht="11.25" hidden="1">
      <c r="A791" s="51"/>
      <c r="B791" s="52">
        <v>4239</v>
      </c>
      <c r="C791" s="53" t="s">
        <v>156</v>
      </c>
      <c r="D791" s="235"/>
      <c r="E791" s="207"/>
      <c r="F791" s="519"/>
      <c r="G791" s="617"/>
      <c r="H791" s="235"/>
      <c r="I791" s="751"/>
      <c r="J791" s="575"/>
      <c r="K791" s="582"/>
      <c r="L791" s="607"/>
      <c r="M791" s="601"/>
      <c r="N791" s="593"/>
    </row>
    <row r="792" spans="1:14" s="92" customFormat="1" ht="12" hidden="1">
      <c r="A792" s="75"/>
      <c r="B792" s="76">
        <v>425</v>
      </c>
      <c r="C792" s="65" t="s">
        <v>342</v>
      </c>
      <c r="D792" s="200"/>
      <c r="E792" s="74">
        <f>SUM(E793:E794)</f>
        <v>0</v>
      </c>
      <c r="F792" s="318"/>
      <c r="G792" s="617"/>
      <c r="H792" s="200"/>
      <c r="I792" s="751"/>
      <c r="J792" s="575"/>
      <c r="K792" s="582"/>
      <c r="L792" s="607"/>
      <c r="M792" s="601"/>
      <c r="N792" s="593"/>
    </row>
    <row r="793" spans="1:14" s="92" customFormat="1" ht="11.25" hidden="1">
      <c r="A793" s="51"/>
      <c r="B793" s="52">
        <v>4251</v>
      </c>
      <c r="C793" s="53" t="s">
        <v>664</v>
      </c>
      <c r="D793" s="235"/>
      <c r="E793" s="207"/>
      <c r="F793" s="519"/>
      <c r="G793" s="617"/>
      <c r="H793" s="235"/>
      <c r="I793" s="751"/>
      <c r="J793" s="575"/>
      <c r="K793" s="582"/>
      <c r="L793" s="607"/>
      <c r="M793" s="601"/>
      <c r="N793" s="593"/>
    </row>
    <row r="794" spans="1:14" s="92" customFormat="1" ht="11.25" hidden="1">
      <c r="A794" s="51"/>
      <c r="B794" s="52">
        <v>4252</v>
      </c>
      <c r="C794" s="53" t="s">
        <v>343</v>
      </c>
      <c r="D794" s="235"/>
      <c r="E794" s="207"/>
      <c r="F794" s="519"/>
      <c r="G794" s="617"/>
      <c r="H794" s="235"/>
      <c r="I794" s="751"/>
      <c r="J794" s="575"/>
      <c r="K794" s="582"/>
      <c r="L794" s="607"/>
      <c r="M794" s="601"/>
      <c r="N794" s="593"/>
    </row>
    <row r="795" spans="1:14" s="66" customFormat="1" ht="12" hidden="1">
      <c r="A795" s="75"/>
      <c r="B795" s="76">
        <v>426</v>
      </c>
      <c r="C795" s="65" t="s">
        <v>165</v>
      </c>
      <c r="D795" s="62"/>
      <c r="E795" s="74">
        <f>SUM(E796:E797)</f>
        <v>0</v>
      </c>
      <c r="F795" s="318"/>
      <c r="G795" s="617"/>
      <c r="H795" s="62"/>
      <c r="I795" s="728"/>
      <c r="J795" s="729"/>
      <c r="K795" s="571"/>
      <c r="L795" s="730"/>
      <c r="M795" s="731"/>
      <c r="N795" s="594"/>
    </row>
    <row r="796" spans="1:14" s="92" customFormat="1" ht="11.25" hidden="1">
      <c r="A796" s="51"/>
      <c r="B796" s="52">
        <v>4267</v>
      </c>
      <c r="C796" s="208" t="s">
        <v>659</v>
      </c>
      <c r="D796" s="235"/>
      <c r="E796" s="207"/>
      <c r="F796" s="318"/>
      <c r="G796" s="617"/>
      <c r="H796" s="235"/>
      <c r="I796" s="751"/>
      <c r="J796" s="575"/>
      <c r="K796" s="582"/>
      <c r="L796" s="607"/>
      <c r="M796" s="601"/>
      <c r="N796" s="593"/>
    </row>
    <row r="797" spans="1:14" s="92" customFormat="1" ht="11.25" hidden="1">
      <c r="A797" s="51"/>
      <c r="B797" s="52">
        <v>4269</v>
      </c>
      <c r="C797" s="208" t="s">
        <v>170</v>
      </c>
      <c r="D797" s="235"/>
      <c r="E797" s="207"/>
      <c r="F797" s="318"/>
      <c r="G797" s="617"/>
      <c r="H797" s="235"/>
      <c r="I797" s="751"/>
      <c r="J797" s="575"/>
      <c r="K797" s="582"/>
      <c r="L797" s="607"/>
      <c r="M797" s="601"/>
      <c r="N797" s="593"/>
    </row>
    <row r="798" spans="1:14" s="66" customFormat="1" ht="12">
      <c r="A798" s="51" t="s">
        <v>443</v>
      </c>
      <c r="B798" s="76">
        <v>4632</v>
      </c>
      <c r="C798" s="65" t="s">
        <v>665</v>
      </c>
      <c r="D798" s="200">
        <v>5300000</v>
      </c>
      <c r="E798" s="200">
        <f>E799</f>
        <v>1591017.98</v>
      </c>
      <c r="F798" s="318"/>
      <c r="G798" s="617"/>
      <c r="H798" s="200">
        <f>D798+G798</f>
        <v>5300000</v>
      </c>
      <c r="I798" s="728">
        <v>100000</v>
      </c>
      <c r="J798" s="729"/>
      <c r="K798" s="571"/>
      <c r="L798" s="730"/>
      <c r="M798" s="731"/>
      <c r="N798" s="594"/>
    </row>
    <row r="799" spans="1:14" s="66" customFormat="1" ht="12" hidden="1">
      <c r="A799" s="75"/>
      <c r="B799" s="76">
        <v>512</v>
      </c>
      <c r="C799" s="211" t="s">
        <v>273</v>
      </c>
      <c r="D799" s="200"/>
      <c r="E799" s="200">
        <f>E800+E801</f>
        <v>1591017.98</v>
      </c>
      <c r="F799" s="519"/>
      <c r="G799" s="617"/>
      <c r="H799" s="200"/>
      <c r="I799" s="728"/>
      <c r="J799" s="729"/>
      <c r="K799" s="571"/>
      <c r="L799" s="730"/>
      <c r="M799" s="731"/>
      <c r="N799" s="594"/>
    </row>
    <row r="800" spans="1:14" s="66" customFormat="1" ht="11.25" hidden="1">
      <c r="A800" s="51"/>
      <c r="B800" s="52">
        <v>5121</v>
      </c>
      <c r="C800" s="208" t="s">
        <v>274</v>
      </c>
      <c r="D800" s="235"/>
      <c r="E800" s="207">
        <v>1520988</v>
      </c>
      <c r="F800" s="517"/>
      <c r="G800" s="617"/>
      <c r="H800" s="235"/>
      <c r="I800" s="728"/>
      <c r="J800" s="729"/>
      <c r="K800" s="571"/>
      <c r="L800" s="730"/>
      <c r="M800" s="731"/>
      <c r="N800" s="594"/>
    </row>
    <row r="801" spans="1:14" s="66" customFormat="1" ht="11.25" hidden="1">
      <c r="A801" s="51"/>
      <c r="B801" s="52">
        <v>5125</v>
      </c>
      <c r="C801" s="208" t="s">
        <v>324</v>
      </c>
      <c r="D801" s="235">
        <v>100000</v>
      </c>
      <c r="E801" s="235">
        <v>70029.98</v>
      </c>
      <c r="F801" s="519"/>
      <c r="G801" s="617"/>
      <c r="H801" s="235"/>
      <c r="I801" s="728"/>
      <c r="J801" s="729"/>
      <c r="K801" s="571"/>
      <c r="L801" s="730"/>
      <c r="M801" s="731"/>
      <c r="N801" s="594"/>
    </row>
    <row r="802" spans="1:14" s="66" customFormat="1" ht="12.75" hidden="1">
      <c r="A802" s="254"/>
      <c r="B802" s="875"/>
      <c r="C802" s="176" t="s">
        <v>666</v>
      </c>
      <c r="D802" s="255" t="s">
        <v>1118</v>
      </c>
      <c r="E802" s="256"/>
      <c r="F802" s="529"/>
      <c r="G802" s="617"/>
      <c r="H802" s="255" t="s">
        <v>1118</v>
      </c>
      <c r="I802" s="728"/>
      <c r="J802" s="729"/>
      <c r="K802" s="571"/>
      <c r="L802" s="730"/>
      <c r="M802" s="731"/>
      <c r="N802" s="594"/>
    </row>
    <row r="803" spans="1:14" s="92" customFormat="1" ht="12" hidden="1">
      <c r="A803" s="233"/>
      <c r="B803" s="96">
        <v>463</v>
      </c>
      <c r="C803" s="94" t="s">
        <v>662</v>
      </c>
      <c r="D803" s="62"/>
      <c r="E803" s="62">
        <f>E804</f>
        <v>0</v>
      </c>
      <c r="F803" s="524" t="e">
        <f>E803/D803</f>
        <v>#DIV/0!</v>
      </c>
      <c r="G803" s="617"/>
      <c r="H803" s="62"/>
      <c r="I803" s="751"/>
      <c r="J803" s="575"/>
      <c r="K803" s="582"/>
      <c r="L803" s="607"/>
      <c r="M803" s="601"/>
      <c r="N803" s="593"/>
    </row>
    <row r="804" spans="1:14" s="322" customFormat="1" ht="12" hidden="1">
      <c r="A804" s="75"/>
      <c r="B804" s="76">
        <v>4631</v>
      </c>
      <c r="C804" s="65" t="s">
        <v>663</v>
      </c>
      <c r="D804" s="200"/>
      <c r="E804" s="74"/>
      <c r="F804" s="372"/>
      <c r="G804" s="618"/>
      <c r="H804" s="200"/>
      <c r="I804" s="635"/>
      <c r="J804" s="578"/>
      <c r="K804" s="572"/>
      <c r="L804" s="610"/>
      <c r="M804" s="604"/>
      <c r="N804" s="596"/>
    </row>
    <row r="805" spans="1:14" s="66" customFormat="1" ht="13.5">
      <c r="A805" s="266"/>
      <c r="B805" s="267"/>
      <c r="C805" s="807" t="s">
        <v>667</v>
      </c>
      <c r="D805" s="200">
        <f>D783+D777+D780+D803</f>
        <v>7550000</v>
      </c>
      <c r="E805" s="200">
        <f>E777+E780+E784+E798</f>
        <v>2637775.4699999997</v>
      </c>
      <c r="F805" s="534">
        <f>E805/D805</f>
        <v>0.34937423443708604</v>
      </c>
      <c r="G805" s="617"/>
      <c r="H805" s="200">
        <f>D805+G805</f>
        <v>7550000</v>
      </c>
      <c r="I805" s="728"/>
      <c r="J805" s="729"/>
      <c r="K805" s="571"/>
      <c r="L805" s="730"/>
      <c r="M805" s="731"/>
      <c r="N805" s="594"/>
    </row>
    <row r="806" spans="1:14" s="38" customFormat="1" ht="13.5" hidden="1">
      <c r="A806" s="222"/>
      <c r="B806" s="223"/>
      <c r="C806" s="857" t="s">
        <v>668</v>
      </c>
      <c r="D806" s="224"/>
      <c r="E806" s="225"/>
      <c r="F806" s="522"/>
      <c r="G806" s="614"/>
      <c r="H806" s="639"/>
      <c r="I806" s="751"/>
      <c r="J806" s="575"/>
      <c r="K806" s="581"/>
      <c r="L806" s="607"/>
      <c r="M806" s="601"/>
      <c r="N806" s="590"/>
    </row>
    <row r="807" spans="1:14" s="38" customFormat="1" ht="12" hidden="1">
      <c r="A807" s="226"/>
      <c r="B807" s="227"/>
      <c r="C807" s="61" t="s">
        <v>360</v>
      </c>
      <c r="D807" s="221">
        <f>D805</f>
        <v>7550000</v>
      </c>
      <c r="E807" s="203"/>
      <c r="F807" s="519"/>
      <c r="G807" s="1182"/>
      <c r="H807" s="1183"/>
      <c r="I807" s="751"/>
      <c r="J807" s="575"/>
      <c r="K807" s="581"/>
      <c r="L807" s="607"/>
      <c r="M807" s="601"/>
      <c r="N807" s="590"/>
    </row>
    <row r="808" spans="1:14" s="38" customFormat="1" ht="12" customHeight="1" hidden="1">
      <c r="A808" s="226"/>
      <c r="B808" s="227"/>
      <c r="C808" s="61" t="s">
        <v>364</v>
      </c>
      <c r="D808" s="214"/>
      <c r="E808" s="203"/>
      <c r="F808" s="519"/>
      <c r="G808" s="1184"/>
      <c r="H808" s="1185"/>
      <c r="I808" s="751"/>
      <c r="J808" s="575"/>
      <c r="K808" s="581"/>
      <c r="L808" s="607"/>
      <c r="M808" s="601"/>
      <c r="N808" s="590"/>
    </row>
    <row r="809" spans="1:14" s="38" customFormat="1" ht="13.5" hidden="1">
      <c r="A809" s="226"/>
      <c r="B809" s="229"/>
      <c r="C809" s="872" t="s">
        <v>669</v>
      </c>
      <c r="D809" s="221">
        <f>D807</f>
        <v>7550000</v>
      </c>
      <c r="E809" s="203"/>
      <c r="F809" s="519"/>
      <c r="G809" s="1186"/>
      <c r="H809" s="1187"/>
      <c r="I809" s="751"/>
      <c r="J809" s="575"/>
      <c r="K809" s="581"/>
      <c r="L809" s="607"/>
      <c r="M809" s="601"/>
      <c r="N809" s="590"/>
    </row>
    <row r="810" spans="1:14" s="44" customFormat="1" ht="13.5">
      <c r="A810" s="1063"/>
      <c r="B810" s="231"/>
      <c r="C810" s="871" t="s">
        <v>670</v>
      </c>
      <c r="D810" s="264"/>
      <c r="E810" s="265"/>
      <c r="F810" s="524"/>
      <c r="G810" s="614"/>
      <c r="H810" s="639"/>
      <c r="I810" s="728"/>
      <c r="J810" s="729"/>
      <c r="K810" s="568"/>
      <c r="L810" s="730"/>
      <c r="M810" s="731"/>
      <c r="N810" s="589"/>
    </row>
    <row r="811" spans="1:14" s="44" customFormat="1" ht="12">
      <c r="A811" s="34" t="s">
        <v>621</v>
      </c>
      <c r="B811" s="60">
        <v>423</v>
      </c>
      <c r="C811" s="61" t="s">
        <v>146</v>
      </c>
      <c r="D811" s="198">
        <v>0</v>
      </c>
      <c r="E811" s="62">
        <f>E812</f>
        <v>0</v>
      </c>
      <c r="F811" s="517" t="e">
        <f>E811/D811</f>
        <v>#DIV/0!</v>
      </c>
      <c r="G811" s="614"/>
      <c r="H811" s="198">
        <f>D811+G811</f>
        <v>0</v>
      </c>
      <c r="I811" s="728">
        <v>100000</v>
      </c>
      <c r="J811" s="729"/>
      <c r="K811" s="568"/>
      <c r="L811" s="730"/>
      <c r="M811" s="731"/>
      <c r="N811" s="589"/>
    </row>
    <row r="812" spans="1:14" s="38" customFormat="1" ht="12" hidden="1">
      <c r="A812" s="28"/>
      <c r="B812" s="67">
        <v>4239</v>
      </c>
      <c r="C812" s="199" t="s">
        <v>156</v>
      </c>
      <c r="D812" s="204"/>
      <c r="E812" s="203">
        <v>0</v>
      </c>
      <c r="F812" s="517"/>
      <c r="G812" s="614"/>
      <c r="H812" s="204"/>
      <c r="I812" s="751"/>
      <c r="J812" s="575"/>
      <c r="K812" s="581"/>
      <c r="L812" s="607"/>
      <c r="M812" s="601"/>
      <c r="N812" s="590"/>
    </row>
    <row r="813" spans="1:14" s="44" customFormat="1" ht="12">
      <c r="A813" s="34" t="s">
        <v>444</v>
      </c>
      <c r="B813" s="60">
        <v>425</v>
      </c>
      <c r="C813" s="61" t="s">
        <v>342</v>
      </c>
      <c r="D813" s="198">
        <v>0</v>
      </c>
      <c r="E813" s="62">
        <f>E814</f>
        <v>0</v>
      </c>
      <c r="F813" s="517" t="e">
        <f>E813/D813</f>
        <v>#DIV/0!</v>
      </c>
      <c r="G813" s="614"/>
      <c r="H813" s="198">
        <f>D813+G813</f>
        <v>0</v>
      </c>
      <c r="I813" s="728">
        <v>100000</v>
      </c>
      <c r="J813" s="729"/>
      <c r="K813" s="568"/>
      <c r="L813" s="730"/>
      <c r="M813" s="731"/>
      <c r="N813" s="589"/>
    </row>
    <row r="814" spans="1:14" s="38" customFormat="1" ht="12" hidden="1">
      <c r="A814" s="28"/>
      <c r="B814" s="67">
        <v>4252</v>
      </c>
      <c r="C814" s="199" t="s">
        <v>343</v>
      </c>
      <c r="D814" s="200"/>
      <c r="E814" s="203">
        <v>0</v>
      </c>
      <c r="F814" s="517"/>
      <c r="G814" s="614"/>
      <c r="H814" s="200"/>
      <c r="I814" s="751"/>
      <c r="J814" s="575"/>
      <c r="K814" s="581"/>
      <c r="L814" s="607"/>
      <c r="M814" s="601"/>
      <c r="N814" s="590"/>
    </row>
    <row r="815" spans="1:14" s="1117" customFormat="1" ht="12">
      <c r="A815" s="1113" t="s">
        <v>445</v>
      </c>
      <c r="B815" s="1114">
        <v>481</v>
      </c>
      <c r="C815" s="1115" t="s">
        <v>197</v>
      </c>
      <c r="D815" s="1133">
        <v>6000000</v>
      </c>
      <c r="E815" s="1159">
        <f>E816</f>
        <v>3397426.5</v>
      </c>
      <c r="F815" s="1134">
        <f>E815/D815</f>
        <v>0.56623775</v>
      </c>
      <c r="G815" s="1340"/>
      <c r="H815" s="1133">
        <f>D815+G815</f>
        <v>6000000</v>
      </c>
      <c r="I815" s="1341"/>
      <c r="J815" s="1342"/>
      <c r="K815" s="1342"/>
      <c r="L815" s="1342"/>
      <c r="M815" s="1342"/>
      <c r="N815" s="1343"/>
    </row>
    <row r="816" spans="1:14" s="44" customFormat="1" ht="12" hidden="1">
      <c r="A816" s="28"/>
      <c r="B816" s="67">
        <v>4819</v>
      </c>
      <c r="C816" s="68" t="s">
        <v>200</v>
      </c>
      <c r="D816" s="200"/>
      <c r="E816" s="74">
        <f>E817</f>
        <v>3397426.5</v>
      </c>
      <c r="F816" s="517"/>
      <c r="G816" s="614"/>
      <c r="H816" s="200"/>
      <c r="I816" s="728"/>
      <c r="J816" s="729"/>
      <c r="K816" s="568"/>
      <c r="L816" s="730"/>
      <c r="M816" s="731"/>
      <c r="N816" s="589"/>
    </row>
    <row r="817" spans="1:14" s="44" customFormat="1" ht="11.25" hidden="1">
      <c r="A817" s="45"/>
      <c r="B817" s="46">
        <v>481911</v>
      </c>
      <c r="C817" s="57" t="s">
        <v>674</v>
      </c>
      <c r="D817" s="235"/>
      <c r="E817" s="55">
        <v>3397426.5</v>
      </c>
      <c r="F817" s="517"/>
      <c r="G817" s="614"/>
      <c r="H817" s="235"/>
      <c r="I817" s="728"/>
      <c r="J817" s="729"/>
      <c r="K817" s="568"/>
      <c r="L817" s="730"/>
      <c r="M817" s="731"/>
      <c r="N817" s="589"/>
    </row>
    <row r="818" spans="1:14" s="44" customFormat="1" ht="13.5">
      <c r="A818" s="323"/>
      <c r="B818" s="246"/>
      <c r="C818" s="862" t="s">
        <v>675</v>
      </c>
      <c r="D818" s="200">
        <f>D811+D815+D813</f>
        <v>6000000</v>
      </c>
      <c r="E818" s="200">
        <f>E811+E815+E813</f>
        <v>3397426.5</v>
      </c>
      <c r="F818" s="372">
        <f>E818/D818</f>
        <v>0.56623775</v>
      </c>
      <c r="G818" s="614"/>
      <c r="H818" s="200">
        <f>D818+G818</f>
        <v>6000000</v>
      </c>
      <c r="I818" s="728"/>
      <c r="J818" s="729"/>
      <c r="K818" s="568"/>
      <c r="L818" s="730"/>
      <c r="M818" s="731"/>
      <c r="N818" s="589"/>
    </row>
    <row r="819" spans="1:14" s="38" customFormat="1" ht="13.5" hidden="1">
      <c r="A819" s="222"/>
      <c r="B819" s="223"/>
      <c r="C819" s="857" t="s">
        <v>676</v>
      </c>
      <c r="D819" s="224"/>
      <c r="E819" s="225"/>
      <c r="F819" s="522"/>
      <c r="G819" s="614"/>
      <c r="H819" s="639"/>
      <c r="I819" s="751"/>
      <c r="J819" s="575"/>
      <c r="K819" s="581"/>
      <c r="L819" s="607"/>
      <c r="M819" s="601"/>
      <c r="N819" s="590"/>
    </row>
    <row r="820" spans="1:14" s="38" customFormat="1" ht="12" hidden="1">
      <c r="A820" s="226"/>
      <c r="B820" s="227"/>
      <c r="C820" s="61" t="s">
        <v>360</v>
      </c>
      <c r="D820" s="221">
        <f>D818</f>
        <v>6000000</v>
      </c>
      <c r="E820" s="203"/>
      <c r="F820" s="519"/>
      <c r="G820" s="1182"/>
      <c r="H820" s="1183"/>
      <c r="I820" s="751"/>
      <c r="J820" s="575"/>
      <c r="K820" s="581"/>
      <c r="L820" s="607"/>
      <c r="M820" s="601"/>
      <c r="N820" s="590"/>
    </row>
    <row r="821" spans="1:14" s="38" customFormat="1" ht="13.5" hidden="1">
      <c r="A821" s="226"/>
      <c r="B821" s="229"/>
      <c r="C821" s="872" t="s">
        <v>677</v>
      </c>
      <c r="D821" s="221">
        <f>D820</f>
        <v>6000000</v>
      </c>
      <c r="E821" s="203"/>
      <c r="F821" s="519"/>
      <c r="G821" s="1186"/>
      <c r="H821" s="1187"/>
      <c r="I821" s="751"/>
      <c r="J821" s="575"/>
      <c r="K821" s="581"/>
      <c r="L821" s="607"/>
      <c r="M821" s="601"/>
      <c r="N821" s="590"/>
    </row>
    <row r="822" spans="1:14" s="44" customFormat="1" ht="13.5">
      <c r="A822" s="1063"/>
      <c r="B822" s="231"/>
      <c r="C822" s="871" t="s">
        <v>679</v>
      </c>
      <c r="D822" s="264"/>
      <c r="E822" s="265"/>
      <c r="F822" s="521"/>
      <c r="G822" s="614"/>
      <c r="H822" s="639"/>
      <c r="I822" s="728"/>
      <c r="J822" s="729"/>
      <c r="K822" s="568"/>
      <c r="L822" s="730"/>
      <c r="M822" s="731"/>
      <c r="N822" s="589"/>
    </row>
    <row r="823" spans="1:14" s="92" customFormat="1" ht="12">
      <c r="A823" s="884" t="s">
        <v>446</v>
      </c>
      <c r="B823" s="96">
        <v>463</v>
      </c>
      <c r="C823" s="94" t="s">
        <v>662</v>
      </c>
      <c r="D823" s="62">
        <f>D824</f>
        <v>800000</v>
      </c>
      <c r="E823" s="62">
        <f>E824</f>
        <v>300000</v>
      </c>
      <c r="F823" s="524">
        <f>E823/D823</f>
        <v>0.375</v>
      </c>
      <c r="G823" s="617"/>
      <c r="H823" s="62">
        <f>D823+G823</f>
        <v>800000</v>
      </c>
      <c r="I823" s="751"/>
      <c r="J823" s="575"/>
      <c r="K823" s="582"/>
      <c r="L823" s="607"/>
      <c r="M823" s="601"/>
      <c r="N823" s="593"/>
    </row>
    <row r="824" spans="1:14" s="92" customFormat="1" ht="12">
      <c r="A824" s="234"/>
      <c r="B824" s="76">
        <v>4631</v>
      </c>
      <c r="C824" s="65" t="s">
        <v>663</v>
      </c>
      <c r="D824" s="74">
        <f>SUM(D825:D826)</f>
        <v>800000</v>
      </c>
      <c r="E824" s="74">
        <f>SUM(E825:E826)</f>
        <v>300000</v>
      </c>
      <c r="F824" s="517"/>
      <c r="G824" s="617"/>
      <c r="H824" s="74">
        <f>D824+G824</f>
        <v>800000</v>
      </c>
      <c r="I824" s="751"/>
      <c r="J824" s="575"/>
      <c r="K824" s="582"/>
      <c r="L824" s="607"/>
      <c r="M824" s="601"/>
      <c r="N824" s="593"/>
    </row>
    <row r="825" spans="1:14" s="44" customFormat="1" ht="11.25">
      <c r="A825" s="260"/>
      <c r="B825" s="46"/>
      <c r="C825" s="57" t="s">
        <v>681</v>
      </c>
      <c r="D825" s="235">
        <v>500000</v>
      </c>
      <c r="E825" s="55">
        <v>150000</v>
      </c>
      <c r="F825" s="521">
        <f>E825/D825</f>
        <v>0.3</v>
      </c>
      <c r="G825" s="614"/>
      <c r="H825" s="235">
        <f>D825+G825</f>
        <v>500000</v>
      </c>
      <c r="I825" s="728"/>
      <c r="J825" s="729"/>
      <c r="K825" s="568"/>
      <c r="L825" s="730"/>
      <c r="M825" s="731"/>
      <c r="N825" s="589"/>
    </row>
    <row r="826" spans="1:14" s="66" customFormat="1" ht="11.25">
      <c r="A826" s="260"/>
      <c r="B826" s="52"/>
      <c r="C826" s="53" t="s">
        <v>682</v>
      </c>
      <c r="D826" s="235">
        <v>300000</v>
      </c>
      <c r="E826" s="55">
        <v>150000</v>
      </c>
      <c r="F826" s="521">
        <f>E826/D826</f>
        <v>0.5</v>
      </c>
      <c r="G826" s="617"/>
      <c r="H826" s="235">
        <f>D826+G826</f>
        <v>300000</v>
      </c>
      <c r="I826" s="728"/>
      <c r="J826" s="729"/>
      <c r="K826" s="571"/>
      <c r="L826" s="730"/>
      <c r="M826" s="731"/>
      <c r="N826" s="594"/>
    </row>
    <row r="827" spans="1:14" s="66" customFormat="1" ht="13.5">
      <c r="A827" s="266"/>
      <c r="B827" s="267"/>
      <c r="C827" s="807" t="s">
        <v>683</v>
      </c>
      <c r="D827" s="200">
        <f>D823</f>
        <v>800000</v>
      </c>
      <c r="E827" s="200">
        <f>E823</f>
        <v>300000</v>
      </c>
      <c r="F827" s="534">
        <f>E827/D827</f>
        <v>0.375</v>
      </c>
      <c r="G827" s="617"/>
      <c r="H827" s="200">
        <f>D827+G827</f>
        <v>800000</v>
      </c>
      <c r="I827" s="728"/>
      <c r="J827" s="729"/>
      <c r="K827" s="571"/>
      <c r="L827" s="730"/>
      <c r="M827" s="731"/>
      <c r="N827" s="594"/>
    </row>
    <row r="828" spans="1:14" s="38" customFormat="1" ht="13.5" hidden="1">
      <c r="A828" s="222"/>
      <c r="B828" s="223"/>
      <c r="C828" s="857" t="s">
        <v>684</v>
      </c>
      <c r="D828" s="224"/>
      <c r="E828" s="225"/>
      <c r="F828" s="522"/>
      <c r="G828" s="614"/>
      <c r="H828" s="639"/>
      <c r="I828" s="751"/>
      <c r="J828" s="575"/>
      <c r="K828" s="581"/>
      <c r="L828" s="607"/>
      <c r="M828" s="601"/>
      <c r="N828" s="590"/>
    </row>
    <row r="829" spans="1:14" s="38" customFormat="1" ht="12" hidden="1">
      <c r="A829" s="226"/>
      <c r="B829" s="227"/>
      <c r="C829" s="61" t="s">
        <v>360</v>
      </c>
      <c r="D829" s="221">
        <f>D827</f>
        <v>800000</v>
      </c>
      <c r="E829" s="203"/>
      <c r="F829" s="519"/>
      <c r="G829" s="1182"/>
      <c r="H829" s="1183"/>
      <c r="I829" s="751"/>
      <c r="J829" s="575"/>
      <c r="K829" s="581"/>
      <c r="L829" s="607"/>
      <c r="M829" s="601"/>
      <c r="N829" s="590"/>
    </row>
    <row r="830" spans="1:14" s="38" customFormat="1" ht="13.5" hidden="1">
      <c r="A830" s="226"/>
      <c r="B830" s="229"/>
      <c r="C830" s="872" t="s">
        <v>685</v>
      </c>
      <c r="D830" s="200">
        <f>D829</f>
        <v>800000</v>
      </c>
      <c r="E830" s="203"/>
      <c r="F830" s="519"/>
      <c r="G830" s="1186"/>
      <c r="H830" s="1187"/>
      <c r="I830" s="751"/>
      <c r="J830" s="575"/>
      <c r="K830" s="581"/>
      <c r="L830" s="607"/>
      <c r="M830" s="601"/>
      <c r="N830" s="590"/>
    </row>
    <row r="831" spans="1:14" s="66" customFormat="1" ht="13.5">
      <c r="A831" s="1063"/>
      <c r="B831" s="236"/>
      <c r="C831" s="857" t="s">
        <v>686</v>
      </c>
      <c r="D831" s="264"/>
      <c r="E831" s="265"/>
      <c r="F831" s="521"/>
      <c r="G831" s="617"/>
      <c r="H831" s="640"/>
      <c r="I831" s="728"/>
      <c r="J831" s="729"/>
      <c r="K831" s="571"/>
      <c r="L831" s="730"/>
      <c r="M831" s="731"/>
      <c r="N831" s="594"/>
    </row>
    <row r="832" spans="1:14" s="66" customFormat="1" ht="12">
      <c r="A832" s="956" t="s">
        <v>447</v>
      </c>
      <c r="B832" s="90">
        <v>423</v>
      </c>
      <c r="C832" s="94" t="s">
        <v>146</v>
      </c>
      <c r="D832" s="673">
        <v>3000000</v>
      </c>
      <c r="E832" s="198">
        <f>E833</f>
        <v>1526000</v>
      </c>
      <c r="F832" s="524">
        <f>E832/D832</f>
        <v>0.5086666666666667</v>
      </c>
      <c r="G832" s="617"/>
      <c r="H832" s="673">
        <f>D832+G832</f>
        <v>3000000</v>
      </c>
      <c r="I832" s="728"/>
      <c r="J832" s="729"/>
      <c r="K832" s="571"/>
      <c r="L832" s="730"/>
      <c r="M832" s="731"/>
      <c r="N832" s="594"/>
    </row>
    <row r="833" spans="1:14" s="92" customFormat="1" ht="12" hidden="1">
      <c r="A833" s="957"/>
      <c r="B833" s="304">
        <v>4234</v>
      </c>
      <c r="C833" s="211" t="s">
        <v>150</v>
      </c>
      <c r="D833" s="200"/>
      <c r="E833" s="200">
        <v>1526000</v>
      </c>
      <c r="F833" s="318"/>
      <c r="G833" s="617"/>
      <c r="H833" s="200"/>
      <c r="I833" s="751"/>
      <c r="J833" s="575"/>
      <c r="K833" s="582"/>
      <c r="L833" s="607"/>
      <c r="M833" s="601"/>
      <c r="N833" s="593"/>
    </row>
    <row r="834" spans="1:14" s="66" customFormat="1" ht="12" hidden="1">
      <c r="A834" s="63"/>
      <c r="B834" s="885"/>
      <c r="C834" s="211" t="s">
        <v>688</v>
      </c>
      <c r="D834" s="200"/>
      <c r="E834" s="74"/>
      <c r="F834" s="521"/>
      <c r="G834" s="617"/>
      <c r="H834" s="200"/>
      <c r="I834" s="728"/>
      <c r="J834" s="729"/>
      <c r="K834" s="571"/>
      <c r="L834" s="730"/>
      <c r="M834" s="731"/>
      <c r="N834" s="594"/>
    </row>
    <row r="835" spans="1:14" s="66" customFormat="1" ht="12" hidden="1">
      <c r="A835" s="75"/>
      <c r="B835" s="885"/>
      <c r="C835" s="211" t="s">
        <v>689</v>
      </c>
      <c r="D835" s="200"/>
      <c r="E835" s="74"/>
      <c r="F835" s="521"/>
      <c r="G835" s="617"/>
      <c r="H835" s="200"/>
      <c r="I835" s="728"/>
      <c r="J835" s="729"/>
      <c r="K835" s="571"/>
      <c r="L835" s="730"/>
      <c r="M835" s="731"/>
      <c r="N835" s="594"/>
    </row>
    <row r="836" spans="1:14" s="92" customFormat="1" ht="12" hidden="1">
      <c r="A836" s="233"/>
      <c r="B836" s="90">
        <v>454</v>
      </c>
      <c r="C836" s="94" t="s">
        <v>193</v>
      </c>
      <c r="D836" s="198"/>
      <c r="E836" s="198">
        <f>E837</f>
        <v>0</v>
      </c>
      <c r="F836" s="524" t="e">
        <f>E836/D836</f>
        <v>#DIV/0!</v>
      </c>
      <c r="G836" s="617"/>
      <c r="H836" s="198"/>
      <c r="I836" s="751"/>
      <c r="J836" s="575"/>
      <c r="K836" s="582"/>
      <c r="L836" s="607"/>
      <c r="M836" s="601"/>
      <c r="N836" s="593"/>
    </row>
    <row r="837" spans="1:14" s="66" customFormat="1" ht="12" hidden="1">
      <c r="A837" s="63"/>
      <c r="B837" s="76">
        <v>4541</v>
      </c>
      <c r="C837" s="65" t="s">
        <v>194</v>
      </c>
      <c r="D837" s="200">
        <f>SUM(D838:D839)</f>
        <v>0</v>
      </c>
      <c r="E837" s="200">
        <f>SUM(E838:E839)</f>
        <v>0</v>
      </c>
      <c r="F837" s="521"/>
      <c r="G837" s="617"/>
      <c r="H837" s="200">
        <f>SUM(H838:H839)</f>
        <v>0</v>
      </c>
      <c r="I837" s="728"/>
      <c r="J837" s="729"/>
      <c r="K837" s="571"/>
      <c r="L837" s="730"/>
      <c r="M837" s="731"/>
      <c r="N837" s="594"/>
    </row>
    <row r="838" spans="1:14" s="66" customFormat="1" ht="12" hidden="1">
      <c r="A838" s="75"/>
      <c r="B838" s="885"/>
      <c r="C838" s="65" t="s">
        <v>690</v>
      </c>
      <c r="D838" s="324"/>
      <c r="E838" s="74"/>
      <c r="F838" s="521" t="e">
        <f>E838/D838</f>
        <v>#DIV/0!</v>
      </c>
      <c r="G838" s="617"/>
      <c r="H838" s="324"/>
      <c r="I838" s="728"/>
      <c r="J838" s="729"/>
      <c r="K838" s="571"/>
      <c r="L838" s="730"/>
      <c r="M838" s="731"/>
      <c r="N838" s="594"/>
    </row>
    <row r="839" spans="1:14" s="66" customFormat="1" ht="12" hidden="1">
      <c r="A839" s="75"/>
      <c r="B839" s="885"/>
      <c r="C839" s="211" t="s">
        <v>691</v>
      </c>
      <c r="D839" s="200"/>
      <c r="E839" s="74"/>
      <c r="F839" s="521" t="e">
        <f>E839/D839</f>
        <v>#DIV/0!</v>
      </c>
      <c r="G839" s="617"/>
      <c r="H839" s="200"/>
      <c r="I839" s="728"/>
      <c r="J839" s="729"/>
      <c r="K839" s="571"/>
      <c r="L839" s="730"/>
      <c r="M839" s="731"/>
      <c r="N839" s="594"/>
    </row>
    <row r="840" spans="1:14" s="66" customFormat="1" ht="13.5">
      <c r="A840" s="266"/>
      <c r="B840" s="267"/>
      <c r="C840" s="807" t="s">
        <v>692</v>
      </c>
      <c r="D840" s="200">
        <f>D832+D836</f>
        <v>3000000</v>
      </c>
      <c r="E840" s="200">
        <f>E832</f>
        <v>1526000</v>
      </c>
      <c r="F840" s="534">
        <f>E840/D840</f>
        <v>0.5086666666666667</v>
      </c>
      <c r="G840" s="617"/>
      <c r="H840" s="200">
        <f>D840+G840</f>
        <v>3000000</v>
      </c>
      <c r="I840" s="728"/>
      <c r="J840" s="729"/>
      <c r="K840" s="571"/>
      <c r="L840" s="730"/>
      <c r="M840" s="731"/>
      <c r="N840" s="594"/>
    </row>
    <row r="841" spans="1:14" s="38" customFormat="1" ht="13.5" hidden="1">
      <c r="A841" s="222"/>
      <c r="B841" s="223"/>
      <c r="C841" s="857" t="s">
        <v>693</v>
      </c>
      <c r="D841" s="224"/>
      <c r="E841" s="225"/>
      <c r="F841" s="522"/>
      <c r="G841" s="614"/>
      <c r="H841" s="639"/>
      <c r="I841" s="751"/>
      <c r="J841" s="575"/>
      <c r="K841" s="581"/>
      <c r="L841" s="607"/>
      <c r="M841" s="601"/>
      <c r="N841" s="590"/>
    </row>
    <row r="842" spans="1:14" s="38" customFormat="1" ht="12" hidden="1">
      <c r="A842" s="226"/>
      <c r="B842" s="227"/>
      <c r="C842" s="61" t="s">
        <v>360</v>
      </c>
      <c r="D842" s="221">
        <f>D840</f>
        <v>3000000</v>
      </c>
      <c r="E842" s="203"/>
      <c r="F842" s="519"/>
      <c r="G842" s="1182"/>
      <c r="H842" s="1183"/>
      <c r="I842" s="751"/>
      <c r="J842" s="575"/>
      <c r="K842" s="581"/>
      <c r="L842" s="607"/>
      <c r="M842" s="601"/>
      <c r="N842" s="590"/>
    </row>
    <row r="843" spans="1:14" s="38" customFormat="1" ht="13.5">
      <c r="A843" s="226"/>
      <c r="B843" s="229"/>
      <c r="C843" s="872" t="s">
        <v>694</v>
      </c>
      <c r="D843" s="221">
        <f>D842</f>
        <v>3000000</v>
      </c>
      <c r="E843" s="203"/>
      <c r="F843" s="519"/>
      <c r="G843" s="1186"/>
      <c r="H843" s="1187"/>
      <c r="I843" s="751"/>
      <c r="J843" s="575"/>
      <c r="K843" s="581"/>
      <c r="L843" s="607"/>
      <c r="M843" s="601"/>
      <c r="N843" s="590"/>
    </row>
    <row r="844" spans="1:14" s="66" customFormat="1" ht="13.5">
      <c r="A844" s="1063"/>
      <c r="B844" s="236"/>
      <c r="C844" s="886" t="s">
        <v>695</v>
      </c>
      <c r="D844" s="325"/>
      <c r="E844" s="326"/>
      <c r="F844" s="516"/>
      <c r="G844" s="617"/>
      <c r="H844" s="640"/>
      <c r="I844" s="728"/>
      <c r="J844" s="729"/>
      <c r="K844" s="571"/>
      <c r="L844" s="730"/>
      <c r="M844" s="731"/>
      <c r="N844" s="594"/>
    </row>
    <row r="845" spans="1:14" s="92" customFormat="1" ht="12">
      <c r="A845" s="884" t="s">
        <v>448</v>
      </c>
      <c r="B845" s="90">
        <v>481</v>
      </c>
      <c r="C845" s="94" t="s">
        <v>197</v>
      </c>
      <c r="D845" s="198">
        <v>2687000</v>
      </c>
      <c r="E845" s="198">
        <f>E846</f>
        <v>0</v>
      </c>
      <c r="F845" s="517">
        <f>E845/D845</f>
        <v>0</v>
      </c>
      <c r="G845" s="617"/>
      <c r="H845" s="198">
        <f>D845+G845</f>
        <v>2687000</v>
      </c>
      <c r="I845" s="751"/>
      <c r="J845" s="575"/>
      <c r="K845" s="582"/>
      <c r="L845" s="607"/>
      <c r="M845" s="601"/>
      <c r="N845" s="593"/>
    </row>
    <row r="846" spans="1:14" s="66" customFormat="1" ht="12" customHeight="1" hidden="1">
      <c r="A846" s="63"/>
      <c r="B846" s="76">
        <v>4811</v>
      </c>
      <c r="C846" s="65" t="s">
        <v>198</v>
      </c>
      <c r="D846" s="200">
        <v>2100000</v>
      </c>
      <c r="E846" s="200">
        <v>0</v>
      </c>
      <c r="F846" s="318"/>
      <c r="G846" s="617"/>
      <c r="H846" s="200">
        <f>D846+G846</f>
        <v>2100000</v>
      </c>
      <c r="I846" s="728"/>
      <c r="J846" s="729"/>
      <c r="K846" s="571"/>
      <c r="L846" s="730"/>
      <c r="M846" s="731"/>
      <c r="N846" s="594"/>
    </row>
    <row r="847" spans="1:14" s="66" customFormat="1" ht="11.25" hidden="1">
      <c r="A847" s="51"/>
      <c r="B847" s="52"/>
      <c r="C847" s="53" t="s">
        <v>199</v>
      </c>
      <c r="D847" s="235">
        <v>300000</v>
      </c>
      <c r="E847" s="55">
        <v>250000</v>
      </c>
      <c r="F847" s="318"/>
      <c r="G847" s="617"/>
      <c r="H847" s="235">
        <f>D847+G847</f>
        <v>300000</v>
      </c>
      <c r="I847" s="728"/>
      <c r="J847" s="729"/>
      <c r="K847" s="571"/>
      <c r="L847" s="730"/>
      <c r="M847" s="731"/>
      <c r="N847" s="594"/>
    </row>
    <row r="848" spans="1:14" s="44" customFormat="1" ht="11.25" hidden="1">
      <c r="A848" s="45"/>
      <c r="B848" s="46"/>
      <c r="C848" s="57" t="s">
        <v>1239</v>
      </c>
      <c r="D848" s="235"/>
      <c r="E848" s="55">
        <v>35200</v>
      </c>
      <c r="F848" s="318" t="e">
        <f>E848/D848</f>
        <v>#DIV/0!</v>
      </c>
      <c r="G848" s="614"/>
      <c r="H848" s="235"/>
      <c r="I848" s="728"/>
      <c r="J848" s="729"/>
      <c r="K848" s="568"/>
      <c r="L848" s="730"/>
      <c r="M848" s="731"/>
      <c r="N848" s="589"/>
    </row>
    <row r="849" spans="1:14" s="44" customFormat="1" ht="12" hidden="1">
      <c r="A849" s="28"/>
      <c r="B849" s="67"/>
      <c r="C849" s="57" t="s">
        <v>1240</v>
      </c>
      <c r="D849" s="200"/>
      <c r="E849" s="74">
        <v>250000</v>
      </c>
      <c r="F849" s="517"/>
      <c r="G849" s="614"/>
      <c r="H849" s="200"/>
      <c r="I849" s="728"/>
      <c r="J849" s="729"/>
      <c r="K849" s="568"/>
      <c r="L849" s="730"/>
      <c r="M849" s="731"/>
      <c r="N849" s="589"/>
    </row>
    <row r="850" spans="1:14" s="56" customFormat="1" ht="11.25" hidden="1">
      <c r="A850" s="51"/>
      <c r="B850" s="52"/>
      <c r="C850" s="53" t="s">
        <v>1241</v>
      </c>
      <c r="D850" s="235"/>
      <c r="E850" s="235">
        <v>100000</v>
      </c>
      <c r="F850" s="525" t="e">
        <f>E850/D850</f>
        <v>#DIV/0!</v>
      </c>
      <c r="G850" s="616"/>
      <c r="H850" s="235"/>
      <c r="I850" s="632"/>
      <c r="J850" s="576"/>
      <c r="K850" s="570"/>
      <c r="L850" s="608"/>
      <c r="M850" s="602"/>
      <c r="N850" s="592"/>
    </row>
    <row r="851" spans="1:14" s="44" customFormat="1" ht="11.25" hidden="1">
      <c r="A851" s="45"/>
      <c r="B851" s="46"/>
      <c r="C851" s="57" t="s">
        <v>202</v>
      </c>
      <c r="D851" s="235"/>
      <c r="E851" s="55"/>
      <c r="F851" s="318" t="e">
        <f>E851/D851</f>
        <v>#DIV/0!</v>
      </c>
      <c r="G851" s="614"/>
      <c r="H851" s="235"/>
      <c r="I851" s="728"/>
      <c r="J851" s="729"/>
      <c r="K851" s="568"/>
      <c r="L851" s="730"/>
      <c r="M851" s="731"/>
      <c r="N851" s="589"/>
    </row>
    <row r="852" spans="1:14" s="44" customFormat="1" ht="11.25" hidden="1">
      <c r="A852" s="45"/>
      <c r="B852" s="46"/>
      <c r="C852" s="57" t="s">
        <v>203</v>
      </c>
      <c r="D852" s="235"/>
      <c r="E852" s="55"/>
      <c r="F852" s="318" t="e">
        <f>E852/D852</f>
        <v>#DIV/0!</v>
      </c>
      <c r="G852" s="614"/>
      <c r="H852" s="235"/>
      <c r="I852" s="728"/>
      <c r="J852" s="729"/>
      <c r="K852" s="568"/>
      <c r="L852" s="730"/>
      <c r="M852" s="731"/>
      <c r="N852" s="589"/>
    </row>
    <row r="853" spans="1:14" s="44" customFormat="1" ht="11.25" hidden="1">
      <c r="A853" s="45"/>
      <c r="B853" s="52">
        <v>481931</v>
      </c>
      <c r="C853" s="53" t="s">
        <v>204</v>
      </c>
      <c r="D853" s="235"/>
      <c r="E853" s="55">
        <f>E854</f>
        <v>0</v>
      </c>
      <c r="F853" s="318"/>
      <c r="G853" s="614"/>
      <c r="H853" s="235"/>
      <c r="I853" s="728"/>
      <c r="J853" s="729"/>
      <c r="K853" s="568"/>
      <c r="L853" s="730"/>
      <c r="M853" s="731"/>
      <c r="N853" s="589"/>
    </row>
    <row r="854" spans="1:14" s="44" customFormat="1" ht="11.25" hidden="1">
      <c r="A854" s="45"/>
      <c r="B854" s="46"/>
      <c r="C854" s="57" t="s">
        <v>205</v>
      </c>
      <c r="D854" s="235"/>
      <c r="E854" s="55"/>
      <c r="F854" s="318" t="e">
        <f aca="true" t="shared" si="3" ref="F854:F889">E854/D854</f>
        <v>#DIV/0!</v>
      </c>
      <c r="G854" s="614"/>
      <c r="H854" s="235"/>
      <c r="I854" s="728"/>
      <c r="J854" s="729"/>
      <c r="K854" s="568"/>
      <c r="L854" s="730"/>
      <c r="M854" s="731"/>
      <c r="N854" s="589"/>
    </row>
    <row r="855" spans="1:14" s="56" customFormat="1" ht="11.25" hidden="1">
      <c r="A855" s="51"/>
      <c r="B855" s="52">
        <v>481941</v>
      </c>
      <c r="C855" s="53" t="s">
        <v>206</v>
      </c>
      <c r="D855" s="235"/>
      <c r="E855" s="235">
        <f>SUM(E856:E888)</f>
        <v>0</v>
      </c>
      <c r="F855" s="525" t="e">
        <f t="shared" si="3"/>
        <v>#DIV/0!</v>
      </c>
      <c r="G855" s="616"/>
      <c r="H855" s="235"/>
      <c r="I855" s="632"/>
      <c r="J855" s="576"/>
      <c r="K855" s="570"/>
      <c r="L855" s="608"/>
      <c r="M855" s="602"/>
      <c r="N855" s="592"/>
    </row>
    <row r="856" spans="1:14" s="44" customFormat="1" ht="11.25" hidden="1">
      <c r="A856" s="260"/>
      <c r="B856" s="46"/>
      <c r="C856" s="57" t="s">
        <v>697</v>
      </c>
      <c r="D856" s="235"/>
      <c r="E856" s="55"/>
      <c r="F856" s="318" t="e">
        <f t="shared" si="3"/>
        <v>#DIV/0!</v>
      </c>
      <c r="G856" s="614"/>
      <c r="H856" s="235"/>
      <c r="I856" s="728"/>
      <c r="J856" s="729"/>
      <c r="K856" s="568"/>
      <c r="L856" s="730"/>
      <c r="M856" s="731"/>
      <c r="N856" s="589"/>
    </row>
    <row r="857" spans="1:14" s="66" customFormat="1" ht="11.25" hidden="1">
      <c r="A857" s="45"/>
      <c r="B857" s="236"/>
      <c r="C857" s="237" t="s">
        <v>207</v>
      </c>
      <c r="D857" s="238"/>
      <c r="E857" s="55"/>
      <c r="F857" s="318" t="e">
        <f t="shared" si="3"/>
        <v>#DIV/0!</v>
      </c>
      <c r="G857" s="617"/>
      <c r="H857" s="238"/>
      <c r="I857" s="728"/>
      <c r="J857" s="729"/>
      <c r="K857" s="571"/>
      <c r="L857" s="730"/>
      <c r="M857" s="731"/>
      <c r="N857" s="594"/>
    </row>
    <row r="858" spans="1:14" s="44" customFormat="1" ht="11.25" hidden="1">
      <c r="A858" s="45"/>
      <c r="B858" s="46"/>
      <c r="C858" s="57" t="s">
        <v>698</v>
      </c>
      <c r="D858" s="235"/>
      <c r="E858" s="55"/>
      <c r="F858" s="318" t="e">
        <f t="shared" si="3"/>
        <v>#DIV/0!</v>
      </c>
      <c r="G858" s="614"/>
      <c r="H858" s="235"/>
      <c r="I858" s="728"/>
      <c r="J858" s="729"/>
      <c r="K858" s="568"/>
      <c r="L858" s="730"/>
      <c r="M858" s="731"/>
      <c r="N858" s="589"/>
    </row>
    <row r="859" spans="1:14" s="44" customFormat="1" ht="11.25" hidden="1">
      <c r="A859" s="45"/>
      <c r="B859" s="46"/>
      <c r="C859" s="57" t="s">
        <v>699</v>
      </c>
      <c r="D859" s="235"/>
      <c r="E859" s="55"/>
      <c r="F859" s="318" t="e">
        <f t="shared" si="3"/>
        <v>#DIV/0!</v>
      </c>
      <c r="G859" s="614"/>
      <c r="H859" s="235"/>
      <c r="I859" s="728"/>
      <c r="J859" s="729"/>
      <c r="K859" s="568"/>
      <c r="L859" s="730"/>
      <c r="M859" s="731"/>
      <c r="N859" s="589"/>
    </row>
    <row r="860" spans="1:14" s="44" customFormat="1" ht="11.25" hidden="1">
      <c r="A860" s="45"/>
      <c r="B860" s="46"/>
      <c r="C860" s="57" t="s">
        <v>208</v>
      </c>
      <c r="D860" s="235"/>
      <c r="E860" s="55"/>
      <c r="F860" s="318" t="e">
        <f t="shared" si="3"/>
        <v>#DIV/0!</v>
      </c>
      <c r="G860" s="614"/>
      <c r="H860" s="235"/>
      <c r="I860" s="728"/>
      <c r="J860" s="729"/>
      <c r="K860" s="568"/>
      <c r="L860" s="730"/>
      <c r="M860" s="731"/>
      <c r="N860" s="589"/>
    </row>
    <row r="861" spans="1:14" s="44" customFormat="1" ht="11.25" hidden="1">
      <c r="A861" s="45"/>
      <c r="B861" s="46"/>
      <c r="C861" s="57" t="s">
        <v>209</v>
      </c>
      <c r="D861" s="235"/>
      <c r="E861" s="55"/>
      <c r="F861" s="318" t="e">
        <f t="shared" si="3"/>
        <v>#DIV/0!</v>
      </c>
      <c r="G861" s="614"/>
      <c r="H861" s="235"/>
      <c r="I861" s="728"/>
      <c r="J861" s="729"/>
      <c r="K861" s="568"/>
      <c r="L861" s="730"/>
      <c r="M861" s="731"/>
      <c r="N861" s="589"/>
    </row>
    <row r="862" spans="1:14" s="44" customFormat="1" ht="11.25" hidden="1">
      <c r="A862" s="45"/>
      <c r="B862" s="46"/>
      <c r="C862" s="57" t="s">
        <v>210</v>
      </c>
      <c r="D862" s="235"/>
      <c r="E862" s="55"/>
      <c r="F862" s="318" t="e">
        <f t="shared" si="3"/>
        <v>#DIV/0!</v>
      </c>
      <c r="G862" s="614"/>
      <c r="H862" s="235"/>
      <c r="I862" s="728"/>
      <c r="J862" s="729"/>
      <c r="K862" s="568"/>
      <c r="L862" s="730"/>
      <c r="M862" s="731"/>
      <c r="N862" s="589"/>
    </row>
    <row r="863" spans="1:14" s="44" customFormat="1" ht="11.25" hidden="1">
      <c r="A863" s="45"/>
      <c r="B863" s="46"/>
      <c r="C863" s="57" t="s">
        <v>211</v>
      </c>
      <c r="D863" s="235"/>
      <c r="E863" s="55"/>
      <c r="F863" s="318" t="e">
        <f t="shared" si="3"/>
        <v>#DIV/0!</v>
      </c>
      <c r="G863" s="614"/>
      <c r="H863" s="235"/>
      <c r="I863" s="728"/>
      <c r="J863" s="729"/>
      <c r="K863" s="568"/>
      <c r="L863" s="730"/>
      <c r="M863" s="731"/>
      <c r="N863" s="589"/>
    </row>
    <row r="864" spans="1:14" s="44" customFormat="1" ht="11.25" hidden="1">
      <c r="A864" s="45"/>
      <c r="B864" s="46"/>
      <c r="C864" s="57" t="s">
        <v>212</v>
      </c>
      <c r="D864" s="235"/>
      <c r="E864" s="55"/>
      <c r="F864" s="318" t="e">
        <f t="shared" si="3"/>
        <v>#DIV/0!</v>
      </c>
      <c r="G864" s="614"/>
      <c r="H864" s="235"/>
      <c r="I864" s="728"/>
      <c r="J864" s="729"/>
      <c r="K864" s="568"/>
      <c r="L864" s="730"/>
      <c r="M864" s="731"/>
      <c r="N864" s="589"/>
    </row>
    <row r="865" spans="1:14" s="44" customFormat="1" ht="11.25" hidden="1">
      <c r="A865" s="45"/>
      <c r="B865" s="46"/>
      <c r="C865" s="57" t="s">
        <v>700</v>
      </c>
      <c r="D865" s="235"/>
      <c r="E865" s="55"/>
      <c r="F865" s="318" t="e">
        <f t="shared" si="3"/>
        <v>#DIV/0!</v>
      </c>
      <c r="G865" s="614"/>
      <c r="H865" s="235"/>
      <c r="I865" s="728"/>
      <c r="J865" s="729"/>
      <c r="K865" s="568"/>
      <c r="L865" s="730"/>
      <c r="M865" s="731"/>
      <c r="N865" s="589"/>
    </row>
    <row r="866" spans="1:14" s="44" customFormat="1" ht="11.25" hidden="1">
      <c r="A866" s="45"/>
      <c r="B866" s="46"/>
      <c r="C866" s="57" t="s">
        <v>701</v>
      </c>
      <c r="D866" s="235"/>
      <c r="E866" s="55"/>
      <c r="F866" s="318" t="e">
        <f t="shared" si="3"/>
        <v>#DIV/0!</v>
      </c>
      <c r="G866" s="614"/>
      <c r="H866" s="235"/>
      <c r="I866" s="728"/>
      <c r="J866" s="729"/>
      <c r="K866" s="568"/>
      <c r="L866" s="730"/>
      <c r="M866" s="731"/>
      <c r="N866" s="589"/>
    </row>
    <row r="867" spans="1:14" s="44" customFormat="1" ht="11.25" hidden="1">
      <c r="A867" s="45"/>
      <c r="B867" s="46"/>
      <c r="C867" s="57" t="s">
        <v>213</v>
      </c>
      <c r="D867" s="235"/>
      <c r="E867" s="55"/>
      <c r="F867" s="318" t="e">
        <f t="shared" si="3"/>
        <v>#DIV/0!</v>
      </c>
      <c r="G867" s="614"/>
      <c r="H867" s="235"/>
      <c r="I867" s="728"/>
      <c r="J867" s="729"/>
      <c r="K867" s="568"/>
      <c r="L867" s="730"/>
      <c r="M867" s="731"/>
      <c r="N867" s="589"/>
    </row>
    <row r="868" spans="1:14" s="44" customFormat="1" ht="11.25" hidden="1">
      <c r="A868" s="45"/>
      <c r="B868" s="46"/>
      <c r="C868" s="57" t="s">
        <v>702</v>
      </c>
      <c r="D868" s="235"/>
      <c r="E868" s="55"/>
      <c r="F868" s="318" t="e">
        <f t="shared" si="3"/>
        <v>#DIV/0!</v>
      </c>
      <c r="G868" s="614"/>
      <c r="H868" s="235"/>
      <c r="I868" s="728"/>
      <c r="J868" s="729"/>
      <c r="K868" s="568"/>
      <c r="L868" s="730"/>
      <c r="M868" s="731"/>
      <c r="N868" s="589"/>
    </row>
    <row r="869" spans="1:14" s="44" customFormat="1" ht="11.25" hidden="1">
      <c r="A869" s="45"/>
      <c r="B869" s="46"/>
      <c r="C869" s="57" t="s">
        <v>214</v>
      </c>
      <c r="D869" s="235"/>
      <c r="E869" s="55"/>
      <c r="F869" s="318" t="e">
        <f t="shared" si="3"/>
        <v>#DIV/0!</v>
      </c>
      <c r="G869" s="614"/>
      <c r="H869" s="235"/>
      <c r="I869" s="728"/>
      <c r="J869" s="729"/>
      <c r="K869" s="568"/>
      <c r="L869" s="730"/>
      <c r="M869" s="731"/>
      <c r="N869" s="589"/>
    </row>
    <row r="870" spans="1:14" s="44" customFormat="1" ht="11.25" hidden="1">
      <c r="A870" s="45"/>
      <c r="B870" s="46"/>
      <c r="C870" s="57" t="s">
        <v>215</v>
      </c>
      <c r="D870" s="235"/>
      <c r="E870" s="55"/>
      <c r="F870" s="318" t="e">
        <f t="shared" si="3"/>
        <v>#DIV/0!</v>
      </c>
      <c r="G870" s="614"/>
      <c r="H870" s="235"/>
      <c r="I870" s="728"/>
      <c r="J870" s="729"/>
      <c r="K870" s="568"/>
      <c r="L870" s="730"/>
      <c r="M870" s="731"/>
      <c r="N870" s="589"/>
    </row>
    <row r="871" spans="1:14" s="44" customFormat="1" ht="11.25" hidden="1">
      <c r="A871" s="45"/>
      <c r="B871" s="46"/>
      <c r="C871" s="57" t="s">
        <v>216</v>
      </c>
      <c r="D871" s="235"/>
      <c r="E871" s="55"/>
      <c r="F871" s="318" t="e">
        <f t="shared" si="3"/>
        <v>#DIV/0!</v>
      </c>
      <c r="G871" s="614"/>
      <c r="H871" s="235"/>
      <c r="I871" s="728"/>
      <c r="J871" s="729"/>
      <c r="K871" s="568"/>
      <c r="L871" s="730"/>
      <c r="M871" s="731"/>
      <c r="N871" s="589"/>
    </row>
    <row r="872" spans="1:14" s="44" customFormat="1" ht="11.25" hidden="1">
      <c r="A872" s="45"/>
      <c r="B872" s="46"/>
      <c r="C872" s="57" t="s">
        <v>703</v>
      </c>
      <c r="D872" s="235"/>
      <c r="E872" s="55"/>
      <c r="F872" s="318" t="e">
        <f t="shared" si="3"/>
        <v>#DIV/0!</v>
      </c>
      <c r="G872" s="614"/>
      <c r="H872" s="235"/>
      <c r="I872" s="728"/>
      <c r="J872" s="729"/>
      <c r="K872" s="568"/>
      <c r="L872" s="730"/>
      <c r="M872" s="731"/>
      <c r="N872" s="589"/>
    </row>
    <row r="873" spans="1:14" s="44" customFormat="1" ht="11.25" hidden="1">
      <c r="A873" s="45"/>
      <c r="B873" s="46"/>
      <c r="C873" s="57" t="s">
        <v>704</v>
      </c>
      <c r="D873" s="235"/>
      <c r="E873" s="55"/>
      <c r="F873" s="318" t="e">
        <f t="shared" si="3"/>
        <v>#DIV/0!</v>
      </c>
      <c r="G873" s="614"/>
      <c r="H873" s="235"/>
      <c r="I873" s="728"/>
      <c r="J873" s="729"/>
      <c r="K873" s="568"/>
      <c r="L873" s="730"/>
      <c r="M873" s="731"/>
      <c r="N873" s="589"/>
    </row>
    <row r="874" spans="1:14" s="44" customFormat="1" ht="11.25" hidden="1">
      <c r="A874" s="45"/>
      <c r="B874" s="46"/>
      <c r="C874" s="57" t="s">
        <v>705</v>
      </c>
      <c r="D874" s="235"/>
      <c r="E874" s="55"/>
      <c r="F874" s="318" t="e">
        <f t="shared" si="3"/>
        <v>#DIV/0!</v>
      </c>
      <c r="G874" s="614"/>
      <c r="H874" s="235"/>
      <c r="I874" s="728"/>
      <c r="J874" s="729"/>
      <c r="K874" s="568"/>
      <c r="L874" s="730"/>
      <c r="M874" s="731"/>
      <c r="N874" s="589"/>
    </row>
    <row r="875" spans="1:14" s="44" customFormat="1" ht="11.25" hidden="1">
      <c r="A875" s="45"/>
      <c r="B875" s="46"/>
      <c r="C875" s="57" t="s">
        <v>706</v>
      </c>
      <c r="D875" s="235"/>
      <c r="E875" s="55"/>
      <c r="F875" s="318" t="e">
        <f t="shared" si="3"/>
        <v>#DIV/0!</v>
      </c>
      <c r="G875" s="614"/>
      <c r="H875" s="235"/>
      <c r="I875" s="728"/>
      <c r="J875" s="729"/>
      <c r="K875" s="568"/>
      <c r="L875" s="730"/>
      <c r="M875" s="731"/>
      <c r="N875" s="589"/>
    </row>
    <row r="876" spans="1:14" s="44" customFormat="1" ht="11.25" hidden="1">
      <c r="A876" s="45"/>
      <c r="B876" s="46"/>
      <c r="C876" s="57" t="s">
        <v>707</v>
      </c>
      <c r="D876" s="235"/>
      <c r="E876" s="55"/>
      <c r="F876" s="318" t="e">
        <f t="shared" si="3"/>
        <v>#DIV/0!</v>
      </c>
      <c r="G876" s="614"/>
      <c r="H876" s="235"/>
      <c r="I876" s="728"/>
      <c r="J876" s="729"/>
      <c r="K876" s="568"/>
      <c r="L876" s="730"/>
      <c r="M876" s="731"/>
      <c r="N876" s="589"/>
    </row>
    <row r="877" spans="1:14" s="44" customFormat="1" ht="11.25" hidden="1">
      <c r="A877" s="45"/>
      <c r="B877" s="46"/>
      <c r="C877" s="57" t="s">
        <v>708</v>
      </c>
      <c r="D877" s="235"/>
      <c r="E877" s="55"/>
      <c r="F877" s="318" t="e">
        <f t="shared" si="3"/>
        <v>#DIV/0!</v>
      </c>
      <c r="G877" s="614"/>
      <c r="H877" s="235"/>
      <c r="I877" s="728"/>
      <c r="J877" s="729"/>
      <c r="K877" s="568"/>
      <c r="L877" s="730"/>
      <c r="M877" s="731"/>
      <c r="N877" s="589"/>
    </row>
    <row r="878" spans="1:14" s="44" customFormat="1" ht="11.25" hidden="1">
      <c r="A878" s="45"/>
      <c r="B878" s="46"/>
      <c r="C878" s="57" t="s">
        <v>709</v>
      </c>
      <c r="D878" s="235"/>
      <c r="E878" s="55"/>
      <c r="F878" s="318" t="e">
        <f t="shared" si="3"/>
        <v>#DIV/0!</v>
      </c>
      <c r="G878" s="614"/>
      <c r="H878" s="235"/>
      <c r="I878" s="728"/>
      <c r="J878" s="729"/>
      <c r="K878" s="568"/>
      <c r="L878" s="730"/>
      <c r="M878" s="731"/>
      <c r="N878" s="589"/>
    </row>
    <row r="879" spans="1:14" s="44" customFormat="1" ht="11.25" hidden="1">
      <c r="A879" s="45"/>
      <c r="B879" s="46"/>
      <c r="C879" s="57" t="s">
        <v>710</v>
      </c>
      <c r="D879" s="235"/>
      <c r="E879" s="55"/>
      <c r="F879" s="318" t="e">
        <f t="shared" si="3"/>
        <v>#DIV/0!</v>
      </c>
      <c r="G879" s="614"/>
      <c r="H879" s="235"/>
      <c r="I879" s="728"/>
      <c r="J879" s="729"/>
      <c r="K879" s="568"/>
      <c r="L879" s="730"/>
      <c r="M879" s="731"/>
      <c r="N879" s="589"/>
    </row>
    <row r="880" spans="1:14" s="44" customFormat="1" ht="11.25" hidden="1">
      <c r="A880" s="45"/>
      <c r="B880" s="46"/>
      <c r="C880" s="57" t="s">
        <v>711</v>
      </c>
      <c r="D880" s="235"/>
      <c r="E880" s="55"/>
      <c r="F880" s="318" t="e">
        <f t="shared" si="3"/>
        <v>#DIV/0!</v>
      </c>
      <c r="G880" s="614"/>
      <c r="H880" s="235"/>
      <c r="I880" s="728"/>
      <c r="J880" s="729"/>
      <c r="K880" s="568"/>
      <c r="L880" s="730"/>
      <c r="M880" s="731"/>
      <c r="N880" s="589"/>
    </row>
    <row r="881" spans="1:14" s="44" customFormat="1" ht="11.25" hidden="1">
      <c r="A881" s="45"/>
      <c r="B881" s="46"/>
      <c r="C881" s="57" t="s">
        <v>712</v>
      </c>
      <c r="D881" s="235"/>
      <c r="E881" s="55"/>
      <c r="F881" s="318" t="e">
        <f t="shared" si="3"/>
        <v>#DIV/0!</v>
      </c>
      <c r="G881" s="614"/>
      <c r="H881" s="235"/>
      <c r="I881" s="728"/>
      <c r="J881" s="729"/>
      <c r="K881" s="568"/>
      <c r="L881" s="730"/>
      <c r="M881" s="731"/>
      <c r="N881" s="589"/>
    </row>
    <row r="882" spans="1:14" s="44" customFormat="1" ht="11.25" hidden="1">
      <c r="A882" s="45"/>
      <c r="B882" s="46"/>
      <c r="C882" s="57" t="s">
        <v>713</v>
      </c>
      <c r="D882" s="235"/>
      <c r="E882" s="55"/>
      <c r="F882" s="318" t="e">
        <f t="shared" si="3"/>
        <v>#DIV/0!</v>
      </c>
      <c r="G882" s="614"/>
      <c r="H882" s="235"/>
      <c r="I882" s="728"/>
      <c r="J882" s="729"/>
      <c r="K882" s="568"/>
      <c r="L882" s="730"/>
      <c r="M882" s="731"/>
      <c r="N882" s="589"/>
    </row>
    <row r="883" spans="1:14" s="44" customFormat="1" ht="11.25" hidden="1">
      <c r="A883" s="45"/>
      <c r="B883" s="46"/>
      <c r="C883" s="57" t="s">
        <v>714</v>
      </c>
      <c r="D883" s="235"/>
      <c r="E883" s="55"/>
      <c r="F883" s="318" t="e">
        <f t="shared" si="3"/>
        <v>#DIV/0!</v>
      </c>
      <c r="G883" s="614"/>
      <c r="H883" s="235"/>
      <c r="I883" s="728"/>
      <c r="J883" s="729"/>
      <c r="K883" s="568"/>
      <c r="L883" s="730"/>
      <c r="M883" s="731"/>
      <c r="N883" s="589"/>
    </row>
    <row r="884" spans="1:14" s="44" customFormat="1" ht="11.25" hidden="1">
      <c r="A884" s="45"/>
      <c r="B884" s="46"/>
      <c r="C884" s="57" t="s">
        <v>715</v>
      </c>
      <c r="D884" s="235"/>
      <c r="E884" s="55"/>
      <c r="F884" s="318" t="e">
        <f t="shared" si="3"/>
        <v>#DIV/0!</v>
      </c>
      <c r="G884" s="614"/>
      <c r="H884" s="235"/>
      <c r="I884" s="728"/>
      <c r="J884" s="729"/>
      <c r="K884" s="568"/>
      <c r="L884" s="730"/>
      <c r="M884" s="731"/>
      <c r="N884" s="589"/>
    </row>
    <row r="885" spans="1:14" s="44" customFormat="1" ht="11.25" hidden="1">
      <c r="A885" s="45"/>
      <c r="B885" s="46"/>
      <c r="C885" s="57" t="s">
        <v>716</v>
      </c>
      <c r="D885" s="235"/>
      <c r="E885" s="55"/>
      <c r="F885" s="318" t="e">
        <f t="shared" si="3"/>
        <v>#DIV/0!</v>
      </c>
      <c r="G885" s="614"/>
      <c r="H885" s="235"/>
      <c r="I885" s="728"/>
      <c r="J885" s="729"/>
      <c r="K885" s="568"/>
      <c r="L885" s="730"/>
      <c r="M885" s="731"/>
      <c r="N885" s="589"/>
    </row>
    <row r="886" spans="1:14" s="44" customFormat="1" ht="11.25" hidden="1">
      <c r="A886" s="45"/>
      <c r="B886" s="46"/>
      <c r="C886" s="57" t="s">
        <v>717</v>
      </c>
      <c r="D886" s="235"/>
      <c r="E886" s="55"/>
      <c r="F886" s="318" t="e">
        <f t="shared" si="3"/>
        <v>#DIV/0!</v>
      </c>
      <c r="G886" s="614"/>
      <c r="H886" s="235"/>
      <c r="I886" s="728"/>
      <c r="J886" s="729"/>
      <c r="K886" s="568"/>
      <c r="L886" s="730"/>
      <c r="M886" s="731"/>
      <c r="N886" s="589"/>
    </row>
    <row r="887" spans="1:14" s="44" customFormat="1" ht="11.25" hidden="1">
      <c r="A887" s="45"/>
      <c r="B887" s="46"/>
      <c r="C887" s="57" t="s">
        <v>718</v>
      </c>
      <c r="D887" s="235"/>
      <c r="E887" s="55"/>
      <c r="F887" s="318" t="e">
        <f t="shared" si="3"/>
        <v>#DIV/0!</v>
      </c>
      <c r="G887" s="614"/>
      <c r="H887" s="235"/>
      <c r="I887" s="728"/>
      <c r="J887" s="729"/>
      <c r="K887" s="568"/>
      <c r="L887" s="730"/>
      <c r="M887" s="731"/>
      <c r="N887" s="589"/>
    </row>
    <row r="888" spans="1:14" s="44" customFormat="1" ht="11.25" hidden="1">
      <c r="A888" s="45"/>
      <c r="B888" s="46"/>
      <c r="C888" s="57" t="s">
        <v>719</v>
      </c>
      <c r="D888" s="235"/>
      <c r="E888" s="55"/>
      <c r="F888" s="318" t="e">
        <f t="shared" si="3"/>
        <v>#DIV/0!</v>
      </c>
      <c r="G888" s="614"/>
      <c r="H888" s="235"/>
      <c r="I888" s="728"/>
      <c r="J888" s="729"/>
      <c r="K888" s="568"/>
      <c r="L888" s="730"/>
      <c r="M888" s="731"/>
      <c r="N888" s="589"/>
    </row>
    <row r="889" spans="1:14" s="44" customFormat="1" ht="13.5">
      <c r="A889" s="323"/>
      <c r="B889" s="246"/>
      <c r="C889" s="862" t="s">
        <v>720</v>
      </c>
      <c r="D889" s="1145">
        <v>2687000</v>
      </c>
      <c r="E889" s="221">
        <f>E845</f>
        <v>0</v>
      </c>
      <c r="F889" s="372">
        <f t="shared" si="3"/>
        <v>0</v>
      </c>
      <c r="G889" s="614"/>
      <c r="H889" s="221">
        <f>G889+D889</f>
        <v>2687000</v>
      </c>
      <c r="I889" s="728"/>
      <c r="J889" s="729"/>
      <c r="K889" s="568"/>
      <c r="L889" s="730"/>
      <c r="M889" s="731"/>
      <c r="N889" s="589"/>
    </row>
    <row r="890" spans="1:14" s="38" customFormat="1" ht="13.5" hidden="1">
      <c r="A890" s="222"/>
      <c r="B890" s="223"/>
      <c r="C890" s="857" t="s">
        <v>721</v>
      </c>
      <c r="D890" s="224"/>
      <c r="E890" s="225"/>
      <c r="F890" s="522"/>
      <c r="G890" s="614"/>
      <c r="H890" s="639"/>
      <c r="I890" s="751"/>
      <c r="J890" s="575"/>
      <c r="K890" s="581"/>
      <c r="L890" s="607"/>
      <c r="M890" s="601"/>
      <c r="N890" s="590"/>
    </row>
    <row r="891" spans="1:14" s="38" customFormat="1" ht="12" hidden="1">
      <c r="A891" s="226"/>
      <c r="B891" s="227"/>
      <c r="C891" s="61" t="s">
        <v>360</v>
      </c>
      <c r="D891" s="221">
        <f>D889</f>
        <v>2687000</v>
      </c>
      <c r="E891" s="203"/>
      <c r="F891" s="519"/>
      <c r="G891" s="1182"/>
      <c r="H891" s="1183"/>
      <c r="I891" s="751"/>
      <c r="J891" s="575"/>
      <c r="K891" s="581"/>
      <c r="L891" s="607"/>
      <c r="M891" s="601"/>
      <c r="N891" s="590"/>
    </row>
    <row r="892" spans="1:14" s="38" customFormat="1" ht="13.5">
      <c r="A892" s="226"/>
      <c r="B892" s="229"/>
      <c r="C892" s="872" t="s">
        <v>722</v>
      </c>
      <c r="D892" s="221">
        <f>D891</f>
        <v>2687000</v>
      </c>
      <c r="E892" s="203"/>
      <c r="F892" s="519"/>
      <c r="G892" s="1186"/>
      <c r="H892" s="1187"/>
      <c r="I892" s="751"/>
      <c r="J892" s="575"/>
      <c r="K892" s="581"/>
      <c r="L892" s="607"/>
      <c r="M892" s="601"/>
      <c r="N892" s="590"/>
    </row>
    <row r="893" spans="1:14" s="44" customFormat="1" ht="13.5">
      <c r="A893" s="1063"/>
      <c r="B893" s="250"/>
      <c r="C893" s="871" t="s">
        <v>723</v>
      </c>
      <c r="D893" s="264"/>
      <c r="E893" s="265"/>
      <c r="F893" s="521"/>
      <c r="G893" s="614"/>
      <c r="H893" s="639"/>
      <c r="I893" s="728"/>
      <c r="J893" s="729"/>
      <c r="K893" s="568"/>
      <c r="L893" s="730"/>
      <c r="M893" s="731"/>
      <c r="N893" s="589"/>
    </row>
    <row r="894" spans="1:14" s="92" customFormat="1" ht="12">
      <c r="A894" s="884" t="s">
        <v>449</v>
      </c>
      <c r="B894" s="90">
        <v>422</v>
      </c>
      <c r="C894" s="259" t="s">
        <v>142</v>
      </c>
      <c r="D894" s="198">
        <v>3500000</v>
      </c>
      <c r="E894" s="62">
        <f>E895</f>
        <v>1725280</v>
      </c>
      <c r="F894" s="518">
        <f>E894/D894</f>
        <v>0.49293714285714285</v>
      </c>
      <c r="G894" s="617"/>
      <c r="H894" s="198">
        <f>D894+G894</f>
        <v>3500000</v>
      </c>
      <c r="I894" s="751"/>
      <c r="J894" s="575"/>
      <c r="K894" s="582"/>
      <c r="L894" s="607"/>
      <c r="M894" s="601"/>
      <c r="N894" s="593"/>
    </row>
    <row r="895" spans="1:14" s="92" customFormat="1" ht="12" customHeight="1" hidden="1">
      <c r="A895" s="75"/>
      <c r="B895" s="76">
        <v>4224</v>
      </c>
      <c r="C895" s="211" t="s">
        <v>725</v>
      </c>
      <c r="D895" s="200"/>
      <c r="E895" s="203">
        <v>1725280</v>
      </c>
      <c r="F895" s="518"/>
      <c r="G895" s="617"/>
      <c r="H895" s="200"/>
      <c r="I895" s="751"/>
      <c r="J895" s="575"/>
      <c r="K895" s="582"/>
      <c r="L895" s="607"/>
      <c r="M895" s="601"/>
      <c r="N895" s="593"/>
    </row>
    <row r="896" spans="1:14" s="92" customFormat="1" ht="12">
      <c r="A896" s="233" t="s">
        <v>450</v>
      </c>
      <c r="B896" s="90">
        <v>472</v>
      </c>
      <c r="C896" s="94" t="s">
        <v>172</v>
      </c>
      <c r="D896" s="198">
        <v>3300000</v>
      </c>
      <c r="E896" s="198">
        <f>E897</f>
        <v>2352446</v>
      </c>
      <c r="F896" s="518">
        <f>E896/D896</f>
        <v>0.7128624242424243</v>
      </c>
      <c r="G896" s="617"/>
      <c r="H896" s="198">
        <f>D896+G896</f>
        <v>3300000</v>
      </c>
      <c r="I896" s="751"/>
      <c r="J896" s="575"/>
      <c r="K896" s="582"/>
      <c r="L896" s="607"/>
      <c r="M896" s="601"/>
      <c r="N896" s="593"/>
    </row>
    <row r="897" spans="1:14" s="66" customFormat="1" ht="12" hidden="1">
      <c r="A897" s="75"/>
      <c r="B897" s="76">
        <v>4727</v>
      </c>
      <c r="C897" s="65" t="s">
        <v>727</v>
      </c>
      <c r="D897" s="200"/>
      <c r="E897" s="303">
        <f>SUM(E898:E899)</f>
        <v>2352446</v>
      </c>
      <c r="F897" s="518"/>
      <c r="G897" s="617"/>
      <c r="H897" s="200"/>
      <c r="I897" s="728"/>
      <c r="J897" s="729"/>
      <c r="K897" s="571"/>
      <c r="L897" s="730"/>
      <c r="M897" s="731"/>
      <c r="N897" s="594"/>
    </row>
    <row r="898" spans="1:14" s="66" customFormat="1" ht="11.25" hidden="1">
      <c r="A898" s="51"/>
      <c r="B898" s="52">
        <v>472717</v>
      </c>
      <c r="C898" s="53" t="s">
        <v>728</v>
      </c>
      <c r="D898" s="235"/>
      <c r="E898" s="55">
        <v>1302446</v>
      </c>
      <c r="F898" s="519"/>
      <c r="G898" s="617"/>
      <c r="H898" s="235"/>
      <c r="I898" s="728"/>
      <c r="J898" s="729"/>
      <c r="K898" s="571"/>
      <c r="L898" s="730"/>
      <c r="M898" s="731"/>
      <c r="N898" s="594"/>
    </row>
    <row r="899" spans="1:14" s="66" customFormat="1" ht="11.25" hidden="1">
      <c r="A899" s="861"/>
      <c r="B899" s="52">
        <v>472719</v>
      </c>
      <c r="C899" s="53" t="s">
        <v>729</v>
      </c>
      <c r="D899" s="235"/>
      <c r="E899" s="55">
        <v>1050000</v>
      </c>
      <c r="F899" s="519"/>
      <c r="G899" s="617"/>
      <c r="H899" s="235"/>
      <c r="I899" s="728"/>
      <c r="J899" s="729"/>
      <c r="K899" s="571"/>
      <c r="L899" s="730"/>
      <c r="M899" s="731"/>
      <c r="N899" s="594"/>
    </row>
    <row r="900" spans="1:6" ht="12.75">
      <c r="A900" s="1063"/>
      <c r="B900" s="327"/>
      <c r="C900" s="176" t="s">
        <v>731</v>
      </c>
      <c r="D900" s="887"/>
      <c r="E900" s="328"/>
      <c r="F900" s="545"/>
    </row>
    <row r="901" spans="1:14" s="38" customFormat="1" ht="12">
      <c r="A901" s="34" t="s">
        <v>451</v>
      </c>
      <c r="B901" s="60">
        <v>463</v>
      </c>
      <c r="C901" s="61" t="s">
        <v>662</v>
      </c>
      <c r="D901" s="198">
        <f>D902+D951</f>
        <v>12000000</v>
      </c>
      <c r="E901" s="198">
        <f>E902+E951</f>
        <v>8631786.739999998</v>
      </c>
      <c r="F901" s="517">
        <f>E901/D901</f>
        <v>0.7193155616666665</v>
      </c>
      <c r="G901" s="614"/>
      <c r="H901" s="198">
        <f>D901+G901</f>
        <v>12000000</v>
      </c>
      <c r="I901" s="751"/>
      <c r="J901" s="575"/>
      <c r="K901" s="581"/>
      <c r="L901" s="607"/>
      <c r="M901" s="601"/>
      <c r="N901" s="590"/>
    </row>
    <row r="902" spans="1:14" s="38" customFormat="1" ht="12">
      <c r="A902" s="117"/>
      <c r="B902" s="67">
        <v>4631</v>
      </c>
      <c r="C902" s="68" t="s">
        <v>663</v>
      </c>
      <c r="D902" s="200">
        <v>11920000</v>
      </c>
      <c r="E902" s="200">
        <f>E903+E904+E906+E908+E910+E917+E920+E929+E934+E937+E944+E946+E949</f>
        <v>8572986.739999998</v>
      </c>
      <c r="F902" s="318"/>
      <c r="G902" s="614"/>
      <c r="H902" s="200">
        <f>D902+G902</f>
        <v>11920000</v>
      </c>
      <c r="I902" s="751"/>
      <c r="J902" s="575"/>
      <c r="K902" s="581"/>
      <c r="L902" s="607"/>
      <c r="M902" s="601"/>
      <c r="N902" s="590"/>
    </row>
    <row r="903" spans="1:14" s="33" customFormat="1" ht="12" hidden="1">
      <c r="A903" s="45"/>
      <c r="B903" s="217">
        <v>413</v>
      </c>
      <c r="C903" s="68" t="s">
        <v>237</v>
      </c>
      <c r="D903" s="200"/>
      <c r="E903" s="203"/>
      <c r="F903" s="372"/>
      <c r="G903" s="619"/>
      <c r="H903" s="200"/>
      <c r="I903" s="635"/>
      <c r="J903" s="578"/>
      <c r="K903" s="573"/>
      <c r="L903" s="610"/>
      <c r="M903" s="604"/>
      <c r="N903" s="598"/>
    </row>
    <row r="904" spans="1:14" s="33" customFormat="1" ht="12" hidden="1">
      <c r="A904" s="45"/>
      <c r="B904" s="217">
        <v>414</v>
      </c>
      <c r="C904" s="68" t="s">
        <v>134</v>
      </c>
      <c r="D904" s="200"/>
      <c r="E904" s="329">
        <f>E905</f>
        <v>0</v>
      </c>
      <c r="F904" s="372"/>
      <c r="G904" s="619"/>
      <c r="H904" s="200"/>
      <c r="I904" s="635"/>
      <c r="J904" s="578"/>
      <c r="K904" s="573"/>
      <c r="L904" s="610"/>
      <c r="M904" s="604"/>
      <c r="N904" s="598"/>
    </row>
    <row r="905" spans="1:14" s="44" customFormat="1" ht="11.25" hidden="1">
      <c r="A905" s="45"/>
      <c r="B905" s="46">
        <v>4143</v>
      </c>
      <c r="C905" s="205" t="s">
        <v>135</v>
      </c>
      <c r="D905" s="235"/>
      <c r="E905" s="207">
        <v>0</v>
      </c>
      <c r="F905" s="519"/>
      <c r="G905" s="614"/>
      <c r="H905" s="235"/>
      <c r="I905" s="728"/>
      <c r="J905" s="729"/>
      <c r="K905" s="568"/>
      <c r="L905" s="730"/>
      <c r="M905" s="731"/>
      <c r="N905" s="589"/>
    </row>
    <row r="906" spans="1:14" s="33" customFormat="1" ht="12" hidden="1">
      <c r="A906" s="45"/>
      <c r="B906" s="217">
        <v>415</v>
      </c>
      <c r="C906" s="199" t="s">
        <v>187</v>
      </c>
      <c r="D906" s="200"/>
      <c r="E906" s="329">
        <f>E907</f>
        <v>458116.93</v>
      </c>
      <c r="F906" s="372"/>
      <c r="G906" s="619"/>
      <c r="H906" s="200"/>
      <c r="I906" s="635"/>
      <c r="J906" s="578"/>
      <c r="K906" s="573"/>
      <c r="L906" s="610"/>
      <c r="M906" s="604"/>
      <c r="N906" s="598"/>
    </row>
    <row r="907" spans="1:14" s="44" customFormat="1" ht="11.25" hidden="1">
      <c r="A907" s="45"/>
      <c r="B907" s="46">
        <v>4151</v>
      </c>
      <c r="C907" s="205" t="s">
        <v>187</v>
      </c>
      <c r="D907" s="235"/>
      <c r="E907" s="207">
        <v>458116.93</v>
      </c>
      <c r="F907" s="521"/>
      <c r="G907" s="614"/>
      <c r="H907" s="235"/>
      <c r="I907" s="728"/>
      <c r="J907" s="729"/>
      <c r="K907" s="568"/>
      <c r="L907" s="730"/>
      <c r="M907" s="731"/>
      <c r="N907" s="589"/>
    </row>
    <row r="908" spans="1:14" s="33" customFormat="1" ht="12" hidden="1">
      <c r="A908" s="45"/>
      <c r="B908" s="217">
        <v>416</v>
      </c>
      <c r="C908" s="199" t="s">
        <v>137</v>
      </c>
      <c r="D908" s="200"/>
      <c r="E908" s="329">
        <f>E909</f>
        <v>333933</v>
      </c>
      <c r="F908" s="372"/>
      <c r="G908" s="619"/>
      <c r="H908" s="200"/>
      <c r="I908" s="635"/>
      <c r="J908" s="578"/>
      <c r="K908" s="573"/>
      <c r="L908" s="610"/>
      <c r="M908" s="604"/>
      <c r="N908" s="598"/>
    </row>
    <row r="909" spans="1:14" s="66" customFormat="1" ht="11.25" hidden="1">
      <c r="A909" s="51"/>
      <c r="B909" s="52">
        <v>4161</v>
      </c>
      <c r="C909" s="208" t="s">
        <v>733</v>
      </c>
      <c r="D909" s="235"/>
      <c r="E909" s="330">
        <v>333933</v>
      </c>
      <c r="F909" s="521"/>
      <c r="G909" s="617"/>
      <c r="H909" s="235"/>
      <c r="I909" s="728"/>
      <c r="J909" s="729"/>
      <c r="K909" s="571"/>
      <c r="L909" s="730"/>
      <c r="M909" s="731"/>
      <c r="N909" s="594"/>
    </row>
    <row r="910" spans="1:14" s="106" customFormat="1" ht="12" hidden="1">
      <c r="A910" s="45"/>
      <c r="B910" s="217">
        <v>421</v>
      </c>
      <c r="C910" s="68" t="s">
        <v>139</v>
      </c>
      <c r="D910" s="200"/>
      <c r="E910" s="331">
        <f>SUM(E911:E916)</f>
        <v>6239150.82</v>
      </c>
      <c r="F910" s="372"/>
      <c r="G910" s="619"/>
      <c r="H910" s="200"/>
      <c r="I910" s="634"/>
      <c r="J910" s="577"/>
      <c r="K910" s="584"/>
      <c r="L910" s="609"/>
      <c r="M910" s="603"/>
      <c r="N910" s="599"/>
    </row>
    <row r="911" spans="1:14" s="38" customFormat="1" ht="11.25" hidden="1">
      <c r="A911" s="45"/>
      <c r="B911" s="46">
        <v>4211</v>
      </c>
      <c r="C911" s="57" t="s">
        <v>244</v>
      </c>
      <c r="D911" s="235"/>
      <c r="E911" s="207">
        <v>95000</v>
      </c>
      <c r="F911" s="519"/>
      <c r="G911" s="614"/>
      <c r="H911" s="235"/>
      <c r="I911" s="751"/>
      <c r="J911" s="575"/>
      <c r="K911" s="581"/>
      <c r="L911" s="607"/>
      <c r="M911" s="601"/>
      <c r="N911" s="590"/>
    </row>
    <row r="912" spans="1:14" s="38" customFormat="1" ht="11.25" hidden="1">
      <c r="A912" s="45"/>
      <c r="B912" s="46">
        <v>4212</v>
      </c>
      <c r="C912" s="57" t="s">
        <v>245</v>
      </c>
      <c r="D912" s="235"/>
      <c r="E912" s="207">
        <v>5610823.81</v>
      </c>
      <c r="F912" s="519"/>
      <c r="G912" s="614"/>
      <c r="H912" s="235"/>
      <c r="I912" s="751"/>
      <c r="J912" s="575"/>
      <c r="K912" s="581"/>
      <c r="L912" s="607"/>
      <c r="M912" s="601"/>
      <c r="N912" s="590"/>
    </row>
    <row r="913" spans="1:14" s="38" customFormat="1" ht="11.25" hidden="1">
      <c r="A913" s="45"/>
      <c r="B913" s="46">
        <v>4213</v>
      </c>
      <c r="C913" s="57" t="s">
        <v>246</v>
      </c>
      <c r="D913" s="235"/>
      <c r="E913" s="207">
        <v>328108.99</v>
      </c>
      <c r="F913" s="519"/>
      <c r="G913" s="614"/>
      <c r="H913" s="235"/>
      <c r="I913" s="751"/>
      <c r="J913" s="575"/>
      <c r="K913" s="581"/>
      <c r="L913" s="607"/>
      <c r="M913" s="601"/>
      <c r="N913" s="590"/>
    </row>
    <row r="914" spans="1:14" s="38" customFormat="1" ht="11.25" hidden="1">
      <c r="A914" s="45"/>
      <c r="B914" s="46">
        <v>4214</v>
      </c>
      <c r="C914" s="57" t="s">
        <v>140</v>
      </c>
      <c r="D914" s="235"/>
      <c r="E914" s="207">
        <v>79533.49</v>
      </c>
      <c r="F914" s="519"/>
      <c r="G914" s="614"/>
      <c r="H914" s="235"/>
      <c r="I914" s="751"/>
      <c r="J914" s="575"/>
      <c r="K914" s="581"/>
      <c r="L914" s="607"/>
      <c r="M914" s="601"/>
      <c r="N914" s="590"/>
    </row>
    <row r="915" spans="1:14" s="38" customFormat="1" ht="11.25" hidden="1">
      <c r="A915" s="45"/>
      <c r="B915" s="46">
        <v>4215</v>
      </c>
      <c r="C915" s="57" t="s">
        <v>247</v>
      </c>
      <c r="D915" s="235"/>
      <c r="E915" s="207">
        <v>74849.91</v>
      </c>
      <c r="F915" s="519"/>
      <c r="G915" s="614"/>
      <c r="H915" s="235"/>
      <c r="I915" s="751"/>
      <c r="J915" s="575"/>
      <c r="K915" s="581"/>
      <c r="L915" s="607"/>
      <c r="M915" s="601"/>
      <c r="N915" s="590"/>
    </row>
    <row r="916" spans="1:14" s="38" customFormat="1" ht="11.25" hidden="1">
      <c r="A916" s="45"/>
      <c r="B916" s="46">
        <v>4219</v>
      </c>
      <c r="C916" s="57" t="s">
        <v>734</v>
      </c>
      <c r="D916" s="235"/>
      <c r="E916" s="207">
        <v>50834.62</v>
      </c>
      <c r="F916" s="519"/>
      <c r="G916" s="614"/>
      <c r="H916" s="235"/>
      <c r="I916" s="751"/>
      <c r="J916" s="575"/>
      <c r="K916" s="581"/>
      <c r="L916" s="607"/>
      <c r="M916" s="601"/>
      <c r="N916" s="590"/>
    </row>
    <row r="917" spans="1:14" s="106" customFormat="1" ht="12" hidden="1">
      <c r="A917" s="45"/>
      <c r="B917" s="217">
        <v>422</v>
      </c>
      <c r="C917" s="68" t="s">
        <v>142</v>
      </c>
      <c r="D917" s="200"/>
      <c r="E917" s="331">
        <f>SUM(E918:E919)</f>
        <v>212234</v>
      </c>
      <c r="F917" s="372"/>
      <c r="G917" s="619"/>
      <c r="H917" s="200"/>
      <c r="I917" s="634"/>
      <c r="J917" s="577"/>
      <c r="K917" s="584"/>
      <c r="L917" s="609"/>
      <c r="M917" s="603"/>
      <c r="N917" s="599"/>
    </row>
    <row r="918" spans="1:14" s="38" customFormat="1" ht="11.25" hidden="1">
      <c r="A918" s="45"/>
      <c r="B918" s="46">
        <v>4221</v>
      </c>
      <c r="C918" s="205" t="s">
        <v>143</v>
      </c>
      <c r="D918" s="235"/>
      <c r="E918" s="207">
        <v>93234</v>
      </c>
      <c r="F918" s="519"/>
      <c r="G918" s="614"/>
      <c r="H918" s="235"/>
      <c r="I918" s="751"/>
      <c r="J918" s="575"/>
      <c r="K918" s="581"/>
      <c r="L918" s="607"/>
      <c r="M918" s="601"/>
      <c r="N918" s="590"/>
    </row>
    <row r="919" spans="1:14" s="38" customFormat="1" ht="11.25" hidden="1">
      <c r="A919" s="45"/>
      <c r="B919" s="46">
        <v>4224</v>
      </c>
      <c r="C919" s="205" t="s">
        <v>725</v>
      </c>
      <c r="D919" s="235"/>
      <c r="E919" s="207">
        <v>119000</v>
      </c>
      <c r="F919" s="519"/>
      <c r="G919" s="614"/>
      <c r="H919" s="235"/>
      <c r="I919" s="751"/>
      <c r="J919" s="575"/>
      <c r="K919" s="581"/>
      <c r="L919" s="607"/>
      <c r="M919" s="601"/>
      <c r="N919" s="590"/>
    </row>
    <row r="920" spans="1:14" s="106" customFormat="1" ht="12" hidden="1">
      <c r="A920" s="45"/>
      <c r="B920" s="217">
        <v>423</v>
      </c>
      <c r="C920" s="68" t="s">
        <v>146</v>
      </c>
      <c r="D920" s="200"/>
      <c r="E920" s="331">
        <f>SUM(E921:E928)</f>
        <v>282226.18</v>
      </c>
      <c r="F920" s="372"/>
      <c r="G920" s="619"/>
      <c r="H920" s="200"/>
      <c r="I920" s="634"/>
      <c r="J920" s="577"/>
      <c r="K920" s="584"/>
      <c r="L920" s="609"/>
      <c r="M920" s="603"/>
      <c r="N920" s="599"/>
    </row>
    <row r="921" spans="1:14" s="38" customFormat="1" ht="11.25" hidden="1">
      <c r="A921" s="45"/>
      <c r="B921" s="46">
        <v>4231</v>
      </c>
      <c r="C921" s="57" t="s">
        <v>147</v>
      </c>
      <c r="D921" s="235"/>
      <c r="E921" s="207">
        <v>0</v>
      </c>
      <c r="F921" s="519"/>
      <c r="G921" s="614"/>
      <c r="H921" s="235"/>
      <c r="I921" s="751"/>
      <c r="J921" s="575"/>
      <c r="K921" s="581"/>
      <c r="L921" s="607"/>
      <c r="M921" s="601"/>
      <c r="N921" s="590"/>
    </row>
    <row r="922" spans="1:14" s="38" customFormat="1" ht="11.25" hidden="1">
      <c r="A922" s="45"/>
      <c r="B922" s="46">
        <v>4232</v>
      </c>
      <c r="C922" s="57" t="s">
        <v>148</v>
      </c>
      <c r="D922" s="235"/>
      <c r="E922" s="207">
        <v>18000</v>
      </c>
      <c r="F922" s="519"/>
      <c r="G922" s="614"/>
      <c r="H922" s="235"/>
      <c r="I922" s="751"/>
      <c r="J922" s="575"/>
      <c r="K922" s="581"/>
      <c r="L922" s="607"/>
      <c r="M922" s="601"/>
      <c r="N922" s="590"/>
    </row>
    <row r="923" spans="1:14" s="38" customFormat="1" ht="11.25" hidden="1">
      <c r="A923" s="45"/>
      <c r="B923" s="46">
        <v>4233</v>
      </c>
      <c r="C923" s="57" t="s">
        <v>149</v>
      </c>
      <c r="D923" s="235"/>
      <c r="E923" s="207">
        <v>94125</v>
      </c>
      <c r="F923" s="519"/>
      <c r="G923" s="614"/>
      <c r="H923" s="235"/>
      <c r="I923" s="751"/>
      <c r="J923" s="575"/>
      <c r="K923" s="581"/>
      <c r="L923" s="607"/>
      <c r="M923" s="601"/>
      <c r="N923" s="590"/>
    </row>
    <row r="924" spans="1:14" s="38" customFormat="1" ht="11.25" hidden="1">
      <c r="A924" s="45"/>
      <c r="B924" s="46">
        <v>4234</v>
      </c>
      <c r="C924" s="57" t="s">
        <v>150</v>
      </c>
      <c r="D924" s="235"/>
      <c r="E924" s="207">
        <v>29022.5</v>
      </c>
      <c r="F924" s="519"/>
      <c r="G924" s="614"/>
      <c r="H924" s="235"/>
      <c r="I924" s="751"/>
      <c r="J924" s="575"/>
      <c r="K924" s="581"/>
      <c r="L924" s="607"/>
      <c r="M924" s="601"/>
      <c r="N924" s="590"/>
    </row>
    <row r="925" spans="1:14" s="38" customFormat="1" ht="11.25" hidden="1">
      <c r="A925" s="45"/>
      <c r="B925" s="46">
        <v>4235</v>
      </c>
      <c r="C925" s="57" t="s">
        <v>151</v>
      </c>
      <c r="D925" s="235"/>
      <c r="E925" s="207">
        <v>25200</v>
      </c>
      <c r="F925" s="519"/>
      <c r="G925" s="614"/>
      <c r="H925" s="235"/>
      <c r="I925" s="751"/>
      <c r="J925" s="575"/>
      <c r="K925" s="581"/>
      <c r="L925" s="607"/>
      <c r="M925" s="601"/>
      <c r="N925" s="590"/>
    </row>
    <row r="926" spans="1:14" s="38" customFormat="1" ht="11.25" hidden="1">
      <c r="A926" s="45"/>
      <c r="B926" s="46">
        <v>4236</v>
      </c>
      <c r="C926" s="57" t="s">
        <v>153</v>
      </c>
      <c r="D926" s="235"/>
      <c r="E926" s="207">
        <v>5050</v>
      </c>
      <c r="F926" s="519"/>
      <c r="G926" s="614"/>
      <c r="H926" s="235"/>
      <c r="I926" s="751"/>
      <c r="J926" s="575"/>
      <c r="K926" s="581"/>
      <c r="L926" s="607"/>
      <c r="M926" s="601"/>
      <c r="N926" s="590"/>
    </row>
    <row r="927" spans="1:14" s="38" customFormat="1" ht="11.25" hidden="1">
      <c r="A927" s="45"/>
      <c r="B927" s="46">
        <v>4237</v>
      </c>
      <c r="C927" s="57" t="s">
        <v>154</v>
      </c>
      <c r="D927" s="235"/>
      <c r="E927" s="207">
        <v>89828.68</v>
      </c>
      <c r="F927" s="519"/>
      <c r="G927" s="614"/>
      <c r="H927" s="235"/>
      <c r="I927" s="751"/>
      <c r="J927" s="575"/>
      <c r="K927" s="581"/>
      <c r="L927" s="607"/>
      <c r="M927" s="601"/>
      <c r="N927" s="590"/>
    </row>
    <row r="928" spans="1:14" s="38" customFormat="1" ht="11.25" hidden="1">
      <c r="A928" s="45"/>
      <c r="B928" s="46">
        <v>4239</v>
      </c>
      <c r="C928" s="57" t="s">
        <v>156</v>
      </c>
      <c r="D928" s="235"/>
      <c r="E928" s="207">
        <v>21000</v>
      </c>
      <c r="F928" s="519"/>
      <c r="G928" s="614"/>
      <c r="H928" s="235"/>
      <c r="I928" s="751"/>
      <c r="J928" s="575"/>
      <c r="K928" s="581"/>
      <c r="L928" s="607"/>
      <c r="M928" s="601"/>
      <c r="N928" s="590"/>
    </row>
    <row r="929" spans="1:14" s="106" customFormat="1" ht="12" hidden="1">
      <c r="A929" s="45"/>
      <c r="B929" s="217">
        <v>424</v>
      </c>
      <c r="C929" s="68" t="s">
        <v>158</v>
      </c>
      <c r="D929" s="200"/>
      <c r="E929" s="331">
        <f>SUM(E930:E933)</f>
        <v>15230</v>
      </c>
      <c r="F929" s="372"/>
      <c r="G929" s="619"/>
      <c r="H929" s="200"/>
      <c r="I929" s="634"/>
      <c r="J929" s="577"/>
      <c r="K929" s="584"/>
      <c r="L929" s="609"/>
      <c r="M929" s="603"/>
      <c r="N929" s="599"/>
    </row>
    <row r="930" spans="1:14" s="38" customFormat="1" ht="11.25" hidden="1">
      <c r="A930" s="45"/>
      <c r="B930" s="46">
        <v>4242</v>
      </c>
      <c r="C930" s="205" t="s">
        <v>159</v>
      </c>
      <c r="D930" s="235"/>
      <c r="E930" s="207">
        <v>8300</v>
      </c>
      <c r="F930" s="519"/>
      <c r="G930" s="614"/>
      <c r="H930" s="235"/>
      <c r="I930" s="751"/>
      <c r="J930" s="575"/>
      <c r="K930" s="581"/>
      <c r="L930" s="607"/>
      <c r="M930" s="601"/>
      <c r="N930" s="590"/>
    </row>
    <row r="931" spans="1:14" s="44" customFormat="1" ht="11.25" hidden="1">
      <c r="A931" s="45"/>
      <c r="B931" s="46">
        <v>4243</v>
      </c>
      <c r="C931" s="205" t="s">
        <v>253</v>
      </c>
      <c r="D931" s="235"/>
      <c r="E931" s="207">
        <v>6930</v>
      </c>
      <c r="F931" s="519"/>
      <c r="G931" s="614"/>
      <c r="H931" s="235"/>
      <c r="I931" s="728"/>
      <c r="J931" s="729"/>
      <c r="K931" s="568"/>
      <c r="L931" s="730"/>
      <c r="M931" s="731"/>
      <c r="N931" s="589"/>
    </row>
    <row r="932" spans="1:14" s="38" customFormat="1" ht="11.25" hidden="1">
      <c r="A932" s="45"/>
      <c r="B932" s="46">
        <v>4246</v>
      </c>
      <c r="C932" s="205" t="s">
        <v>254</v>
      </c>
      <c r="D932" s="235"/>
      <c r="E932" s="207">
        <v>0</v>
      </c>
      <c r="F932" s="519"/>
      <c r="G932" s="614"/>
      <c r="H932" s="235"/>
      <c r="I932" s="751"/>
      <c r="J932" s="575"/>
      <c r="K932" s="581"/>
      <c r="L932" s="607"/>
      <c r="M932" s="601"/>
      <c r="N932" s="590"/>
    </row>
    <row r="933" spans="1:14" s="38" customFormat="1" ht="11.25" hidden="1">
      <c r="A933" s="45"/>
      <c r="B933" s="46">
        <v>4249</v>
      </c>
      <c r="C933" s="205" t="s">
        <v>163</v>
      </c>
      <c r="D933" s="235"/>
      <c r="E933" s="207">
        <v>0</v>
      </c>
      <c r="F933" s="519"/>
      <c r="G933" s="614"/>
      <c r="H933" s="235"/>
      <c r="I933" s="751"/>
      <c r="J933" s="575"/>
      <c r="K933" s="581"/>
      <c r="L933" s="607"/>
      <c r="M933" s="601"/>
      <c r="N933" s="590"/>
    </row>
    <row r="934" spans="1:14" s="106" customFormat="1" ht="12" hidden="1">
      <c r="A934" s="45"/>
      <c r="B934" s="217">
        <v>425</v>
      </c>
      <c r="C934" s="68" t="s">
        <v>342</v>
      </c>
      <c r="D934" s="200"/>
      <c r="E934" s="331">
        <f>SUM(E935:E936)</f>
        <v>453316.1</v>
      </c>
      <c r="F934" s="372"/>
      <c r="G934" s="619"/>
      <c r="H934" s="200"/>
      <c r="I934" s="634"/>
      <c r="J934" s="577"/>
      <c r="K934" s="584"/>
      <c r="L934" s="609"/>
      <c r="M934" s="603"/>
      <c r="N934" s="599"/>
    </row>
    <row r="935" spans="1:14" s="38" customFormat="1" ht="11.25" hidden="1">
      <c r="A935" s="45"/>
      <c r="B935" s="46">
        <v>4251</v>
      </c>
      <c r="C935" s="57" t="s">
        <v>664</v>
      </c>
      <c r="D935" s="235"/>
      <c r="E935" s="207">
        <v>303367.1</v>
      </c>
      <c r="F935" s="519"/>
      <c r="G935" s="614"/>
      <c r="H935" s="235"/>
      <c r="I935" s="751"/>
      <c r="J935" s="575"/>
      <c r="K935" s="581"/>
      <c r="L935" s="607"/>
      <c r="M935" s="601"/>
      <c r="N935" s="590"/>
    </row>
    <row r="936" spans="1:14" s="38" customFormat="1" ht="11.25" hidden="1">
      <c r="A936" s="45"/>
      <c r="B936" s="46">
        <v>4252</v>
      </c>
      <c r="C936" s="57" t="s">
        <v>343</v>
      </c>
      <c r="D936" s="235"/>
      <c r="E936" s="207">
        <v>149949</v>
      </c>
      <c r="F936" s="519"/>
      <c r="G936" s="614"/>
      <c r="H936" s="235"/>
      <c r="I936" s="751"/>
      <c r="J936" s="575"/>
      <c r="K936" s="581"/>
      <c r="L936" s="607"/>
      <c r="M936" s="601"/>
      <c r="N936" s="590"/>
    </row>
    <row r="937" spans="1:14" s="106" customFormat="1" ht="12" hidden="1">
      <c r="A937" s="45"/>
      <c r="B937" s="217">
        <v>426</v>
      </c>
      <c r="C937" s="68" t="s">
        <v>165</v>
      </c>
      <c r="D937" s="200"/>
      <c r="E937" s="331">
        <f>SUM(E938:E943)</f>
        <v>573537.71</v>
      </c>
      <c r="F937" s="372"/>
      <c r="G937" s="619"/>
      <c r="H937" s="200"/>
      <c r="I937" s="634"/>
      <c r="J937" s="577"/>
      <c r="K937" s="584"/>
      <c r="L937" s="609"/>
      <c r="M937" s="603"/>
      <c r="N937" s="599"/>
    </row>
    <row r="938" spans="1:14" s="38" customFormat="1" ht="11.25" hidden="1">
      <c r="A938" s="45"/>
      <c r="B938" s="46">
        <v>4261</v>
      </c>
      <c r="C938" s="57" t="s">
        <v>166</v>
      </c>
      <c r="D938" s="235"/>
      <c r="E938" s="207">
        <v>22516</v>
      </c>
      <c r="F938" s="318"/>
      <c r="G938" s="614"/>
      <c r="H938" s="235"/>
      <c r="I938" s="751"/>
      <c r="J938" s="575"/>
      <c r="K938" s="581"/>
      <c r="L938" s="607"/>
      <c r="M938" s="601"/>
      <c r="N938" s="590"/>
    </row>
    <row r="939" spans="1:14" s="38" customFormat="1" ht="11.25" hidden="1">
      <c r="A939" s="45"/>
      <c r="B939" s="46">
        <v>4263</v>
      </c>
      <c r="C939" s="57" t="s">
        <v>167</v>
      </c>
      <c r="D939" s="235"/>
      <c r="E939" s="207">
        <v>95264.03</v>
      </c>
      <c r="F939" s="318"/>
      <c r="G939" s="614"/>
      <c r="H939" s="235"/>
      <c r="I939" s="751"/>
      <c r="J939" s="575"/>
      <c r="K939" s="581"/>
      <c r="L939" s="607"/>
      <c r="M939" s="601"/>
      <c r="N939" s="590"/>
    </row>
    <row r="940" spans="1:14" s="38" customFormat="1" ht="11.25" hidden="1">
      <c r="A940" s="45"/>
      <c r="B940" s="46">
        <v>4264</v>
      </c>
      <c r="C940" s="57" t="s">
        <v>168</v>
      </c>
      <c r="D940" s="235"/>
      <c r="E940" s="207">
        <v>95080.68</v>
      </c>
      <c r="F940" s="318"/>
      <c r="G940" s="614"/>
      <c r="H940" s="235"/>
      <c r="I940" s="751"/>
      <c r="J940" s="575"/>
      <c r="K940" s="581"/>
      <c r="L940" s="607"/>
      <c r="M940" s="601"/>
      <c r="N940" s="590"/>
    </row>
    <row r="941" spans="1:14" s="38" customFormat="1" ht="11.25" hidden="1">
      <c r="A941" s="45"/>
      <c r="B941" s="46">
        <v>4266</v>
      </c>
      <c r="C941" s="57" t="s">
        <v>192</v>
      </c>
      <c r="D941" s="235"/>
      <c r="E941" s="207">
        <v>165114.5</v>
      </c>
      <c r="F941" s="318"/>
      <c r="G941" s="614"/>
      <c r="H941" s="235"/>
      <c r="I941" s="751"/>
      <c r="J941" s="575"/>
      <c r="K941" s="581"/>
      <c r="L941" s="607"/>
      <c r="M941" s="601"/>
      <c r="N941" s="590"/>
    </row>
    <row r="942" spans="1:14" s="38" customFormat="1" ht="11.25" hidden="1">
      <c r="A942" s="45"/>
      <c r="B942" s="46">
        <v>4268</v>
      </c>
      <c r="C942" s="205" t="s">
        <v>169</v>
      </c>
      <c r="D942" s="235"/>
      <c r="E942" s="207">
        <v>135904.2</v>
      </c>
      <c r="F942" s="318"/>
      <c r="G942" s="614"/>
      <c r="H942" s="235"/>
      <c r="I942" s="751"/>
      <c r="J942" s="575"/>
      <c r="K942" s="581"/>
      <c r="L942" s="607"/>
      <c r="M942" s="601"/>
      <c r="N942" s="590"/>
    </row>
    <row r="943" spans="1:14" s="38" customFormat="1" ht="11.25" hidden="1">
      <c r="A943" s="45"/>
      <c r="B943" s="46">
        <v>4269</v>
      </c>
      <c r="C943" s="57" t="s">
        <v>170</v>
      </c>
      <c r="D943" s="235"/>
      <c r="E943" s="207">
        <v>59658.3</v>
      </c>
      <c r="F943" s="318"/>
      <c r="G943" s="614"/>
      <c r="H943" s="235"/>
      <c r="I943" s="751"/>
      <c r="J943" s="575"/>
      <c r="K943" s="581"/>
      <c r="L943" s="607"/>
      <c r="M943" s="601"/>
      <c r="N943" s="590"/>
    </row>
    <row r="944" spans="1:14" s="106" customFormat="1" ht="12" hidden="1">
      <c r="A944" s="45"/>
      <c r="B944" s="217">
        <v>472</v>
      </c>
      <c r="C944" s="68" t="s">
        <v>172</v>
      </c>
      <c r="D944" s="200"/>
      <c r="E944" s="331">
        <f>E945</f>
        <v>0</v>
      </c>
      <c r="F944" s="372"/>
      <c r="G944" s="619"/>
      <c r="H944" s="200"/>
      <c r="I944" s="634"/>
      <c r="J944" s="577"/>
      <c r="K944" s="584"/>
      <c r="L944" s="609"/>
      <c r="M944" s="603"/>
      <c r="N944" s="599"/>
    </row>
    <row r="945" spans="1:14" s="44" customFormat="1" ht="11.25" hidden="1">
      <c r="A945" s="45"/>
      <c r="B945" s="46">
        <v>4727</v>
      </c>
      <c r="C945" s="57" t="s">
        <v>727</v>
      </c>
      <c r="D945" s="235"/>
      <c r="E945" s="332"/>
      <c r="F945" s="519"/>
      <c r="G945" s="614"/>
      <c r="H945" s="235"/>
      <c r="I945" s="728"/>
      <c r="J945" s="729"/>
      <c r="K945" s="568"/>
      <c r="L945" s="730"/>
      <c r="M945" s="731"/>
      <c r="N945" s="589"/>
    </row>
    <row r="946" spans="1:14" s="106" customFormat="1" ht="12" hidden="1">
      <c r="A946" s="45"/>
      <c r="B946" s="217">
        <v>482</v>
      </c>
      <c r="C946" s="199" t="s">
        <v>175</v>
      </c>
      <c r="D946" s="200"/>
      <c r="E946" s="331">
        <f>SUM(E947:E948)</f>
        <v>5242</v>
      </c>
      <c r="F946" s="372"/>
      <c r="G946" s="619"/>
      <c r="H946" s="200"/>
      <c r="I946" s="634"/>
      <c r="J946" s="577"/>
      <c r="K946" s="584"/>
      <c r="L946" s="609"/>
      <c r="M946" s="603"/>
      <c r="N946" s="599"/>
    </row>
    <row r="947" spans="1:14" s="38" customFormat="1" ht="11.25" hidden="1">
      <c r="A947" s="45"/>
      <c r="B947" s="46">
        <v>4821</v>
      </c>
      <c r="C947" s="205" t="s">
        <v>265</v>
      </c>
      <c r="D947" s="209"/>
      <c r="E947" s="207">
        <v>5242</v>
      </c>
      <c r="F947" s="519"/>
      <c r="G947" s="614"/>
      <c r="H947" s="209"/>
      <c r="I947" s="751"/>
      <c r="J947" s="575"/>
      <c r="K947" s="581"/>
      <c r="L947" s="607"/>
      <c r="M947" s="601"/>
      <c r="N947" s="590"/>
    </row>
    <row r="948" spans="1:14" s="38" customFormat="1" ht="11.25" hidden="1">
      <c r="A948" s="888"/>
      <c r="B948" s="46">
        <v>4822</v>
      </c>
      <c r="C948" s="205" t="s">
        <v>176</v>
      </c>
      <c r="D948" s="209"/>
      <c r="E948" s="207">
        <v>0</v>
      </c>
      <c r="F948" s="519"/>
      <c r="G948" s="614"/>
      <c r="H948" s="209"/>
      <c r="I948" s="751"/>
      <c r="J948" s="575"/>
      <c r="K948" s="581"/>
      <c r="L948" s="607"/>
      <c r="M948" s="601"/>
      <c r="N948" s="590"/>
    </row>
    <row r="949" spans="1:14" s="33" customFormat="1" ht="12" hidden="1">
      <c r="A949" s="45"/>
      <c r="B949" s="217">
        <v>483</v>
      </c>
      <c r="C949" s="199" t="s">
        <v>267</v>
      </c>
      <c r="D949" s="200"/>
      <c r="E949" s="329">
        <v>0</v>
      </c>
      <c r="F949" s="535"/>
      <c r="G949" s="619"/>
      <c r="H949" s="200"/>
      <c r="I949" s="635"/>
      <c r="J949" s="578"/>
      <c r="K949" s="573"/>
      <c r="L949" s="610"/>
      <c r="M949" s="604"/>
      <c r="N949" s="598"/>
    </row>
    <row r="950" spans="1:14" s="44" customFormat="1" ht="11.25" hidden="1">
      <c r="A950" s="860"/>
      <c r="B950" s="46">
        <v>4831</v>
      </c>
      <c r="C950" s="205" t="s">
        <v>267</v>
      </c>
      <c r="D950" s="235"/>
      <c r="E950" s="207">
        <v>0</v>
      </c>
      <c r="F950" s="519"/>
      <c r="G950" s="614"/>
      <c r="H950" s="235"/>
      <c r="I950" s="728"/>
      <c r="J950" s="729"/>
      <c r="K950" s="568"/>
      <c r="L950" s="730"/>
      <c r="M950" s="731"/>
      <c r="N950" s="589"/>
    </row>
    <row r="951" spans="1:14" s="92" customFormat="1" ht="12">
      <c r="A951" s="234"/>
      <c r="B951" s="76">
        <v>4632</v>
      </c>
      <c r="C951" s="68" t="s">
        <v>665</v>
      </c>
      <c r="D951" s="200">
        <v>80000</v>
      </c>
      <c r="E951" s="200">
        <f>E952+E956+E960</f>
        <v>58800</v>
      </c>
      <c r="F951" s="318"/>
      <c r="G951" s="617"/>
      <c r="H951" s="200">
        <f>D951+G951</f>
        <v>80000</v>
      </c>
      <c r="I951" s="751"/>
      <c r="J951" s="575"/>
      <c r="K951" s="582"/>
      <c r="L951" s="607"/>
      <c r="M951" s="601"/>
      <c r="N951" s="593"/>
    </row>
    <row r="952" spans="1:14" s="106" customFormat="1" ht="12" hidden="1">
      <c r="A952" s="45"/>
      <c r="B952" s="217">
        <v>511</v>
      </c>
      <c r="C952" s="68" t="s">
        <v>269</v>
      </c>
      <c r="D952" s="200"/>
      <c r="E952" s="74">
        <f>SUM(E953:E955)</f>
        <v>0</v>
      </c>
      <c r="F952" s="372"/>
      <c r="G952" s="619"/>
      <c r="H952" s="200"/>
      <c r="I952" s="634"/>
      <c r="J952" s="577"/>
      <c r="K952" s="584"/>
      <c r="L952" s="609"/>
      <c r="M952" s="603"/>
      <c r="N952" s="599"/>
    </row>
    <row r="953" spans="1:14" s="44" customFormat="1" ht="11.25" hidden="1">
      <c r="A953" s="45"/>
      <c r="B953" s="46">
        <v>5112</v>
      </c>
      <c r="C953" s="333" t="s">
        <v>628</v>
      </c>
      <c r="D953" s="235"/>
      <c r="E953" s="235">
        <v>0</v>
      </c>
      <c r="F953" s="530"/>
      <c r="G953" s="614"/>
      <c r="H953" s="235"/>
      <c r="I953" s="728"/>
      <c r="J953" s="729"/>
      <c r="K953" s="568"/>
      <c r="L953" s="730"/>
      <c r="M953" s="731"/>
      <c r="N953" s="589"/>
    </row>
    <row r="954" spans="1:14" s="44" customFormat="1" ht="11.25" hidden="1">
      <c r="A954" s="45"/>
      <c r="B954" s="46">
        <v>5113</v>
      </c>
      <c r="C954" s="333" t="s">
        <v>735</v>
      </c>
      <c r="D954" s="235"/>
      <c r="E954" s="235">
        <v>0</v>
      </c>
      <c r="F954" s="530"/>
      <c r="G954" s="614"/>
      <c r="H954" s="235"/>
      <c r="I954" s="728"/>
      <c r="J954" s="729"/>
      <c r="K954" s="568"/>
      <c r="L954" s="730"/>
      <c r="M954" s="731"/>
      <c r="N954" s="589"/>
    </row>
    <row r="955" spans="1:14" s="44" customFormat="1" ht="11.25" hidden="1">
      <c r="A955" s="45"/>
      <c r="B955" s="46">
        <v>5114</v>
      </c>
      <c r="C955" s="333" t="s">
        <v>271</v>
      </c>
      <c r="D955" s="235"/>
      <c r="E955" s="235">
        <v>0</v>
      </c>
      <c r="F955" s="530"/>
      <c r="G955" s="614"/>
      <c r="H955" s="235"/>
      <c r="I955" s="728"/>
      <c r="J955" s="729"/>
      <c r="K955" s="568"/>
      <c r="L955" s="730"/>
      <c r="M955" s="731"/>
      <c r="N955" s="589"/>
    </row>
    <row r="956" spans="1:14" s="106" customFormat="1" ht="12" hidden="1">
      <c r="A956" s="45"/>
      <c r="B956" s="217">
        <v>512</v>
      </c>
      <c r="C956" s="68" t="s">
        <v>273</v>
      </c>
      <c r="D956" s="200"/>
      <c r="E956" s="74">
        <f>SUM(E957:E959)</f>
        <v>58800</v>
      </c>
      <c r="F956" s="372"/>
      <c r="G956" s="619"/>
      <c r="H956" s="200"/>
      <c r="I956" s="634"/>
      <c r="J956" s="577"/>
      <c r="K956" s="584"/>
      <c r="L956" s="609"/>
      <c r="M956" s="603"/>
      <c r="N956" s="599"/>
    </row>
    <row r="957" spans="1:14" s="44" customFormat="1" ht="11.25" hidden="1">
      <c r="A957" s="45"/>
      <c r="B957" s="46">
        <v>5122</v>
      </c>
      <c r="C957" s="205" t="s">
        <v>276</v>
      </c>
      <c r="D957" s="235"/>
      <c r="E957" s="207">
        <v>58800</v>
      </c>
      <c r="F957" s="517"/>
      <c r="G957" s="614"/>
      <c r="H957" s="235"/>
      <c r="I957" s="728"/>
      <c r="J957" s="729"/>
      <c r="K957" s="568"/>
      <c r="L957" s="730"/>
      <c r="M957" s="731"/>
      <c r="N957" s="589"/>
    </row>
    <row r="958" spans="1:14" s="44" customFormat="1" ht="11.25" hidden="1">
      <c r="A958" s="45"/>
      <c r="B958" s="46">
        <v>5123</v>
      </c>
      <c r="C958" s="205" t="s">
        <v>736</v>
      </c>
      <c r="D958" s="235"/>
      <c r="E958" s="207">
        <v>0</v>
      </c>
      <c r="F958" s="517"/>
      <c r="G958" s="614"/>
      <c r="H958" s="235"/>
      <c r="I958" s="728"/>
      <c r="J958" s="729"/>
      <c r="K958" s="568"/>
      <c r="L958" s="730"/>
      <c r="M958" s="731"/>
      <c r="N958" s="589"/>
    </row>
    <row r="959" spans="1:14" s="44" customFormat="1" ht="11.25" hidden="1">
      <c r="A959" s="45"/>
      <c r="B959" s="46">
        <v>5126</v>
      </c>
      <c r="C959" s="205" t="s">
        <v>627</v>
      </c>
      <c r="D959" s="235"/>
      <c r="E959" s="207">
        <v>0</v>
      </c>
      <c r="F959" s="517"/>
      <c r="G959" s="614"/>
      <c r="H959" s="235"/>
      <c r="I959" s="728"/>
      <c r="J959" s="729"/>
      <c r="K959" s="568"/>
      <c r="L959" s="730"/>
      <c r="M959" s="731"/>
      <c r="N959" s="589"/>
    </row>
    <row r="960" spans="1:14" s="33" customFormat="1" ht="12" hidden="1">
      <c r="A960" s="45"/>
      <c r="B960" s="217">
        <v>515</v>
      </c>
      <c r="C960" s="199" t="s">
        <v>629</v>
      </c>
      <c r="D960" s="200"/>
      <c r="E960" s="203">
        <f>E961</f>
        <v>0</v>
      </c>
      <c r="F960" s="535"/>
      <c r="G960" s="619"/>
      <c r="H960" s="200"/>
      <c r="I960" s="635"/>
      <c r="J960" s="578"/>
      <c r="K960" s="573"/>
      <c r="L960" s="610"/>
      <c r="M960" s="604"/>
      <c r="N960" s="598"/>
    </row>
    <row r="961" spans="1:14" s="44" customFormat="1" ht="11.25" hidden="1">
      <c r="A961" s="45"/>
      <c r="B961" s="46">
        <v>5151</v>
      </c>
      <c r="C961" s="57" t="s">
        <v>629</v>
      </c>
      <c r="D961" s="190"/>
      <c r="E961" s="332">
        <v>0</v>
      </c>
      <c r="F961" s="517"/>
      <c r="G961" s="614"/>
      <c r="H961" s="190"/>
      <c r="I961" s="728"/>
      <c r="J961" s="729"/>
      <c r="K961" s="568"/>
      <c r="L961" s="730"/>
      <c r="M961" s="731"/>
      <c r="N961" s="589"/>
    </row>
    <row r="962" spans="1:14" s="38" customFormat="1" ht="12">
      <c r="A962" s="400"/>
      <c r="B962" s="220"/>
      <c r="C962" s="334" t="s">
        <v>737</v>
      </c>
      <c r="D962" s="200">
        <f>D901</f>
        <v>12000000</v>
      </c>
      <c r="E962" s="74">
        <f>E901</f>
        <v>8631786.739999998</v>
      </c>
      <c r="F962" s="534">
        <f>E962/D962</f>
        <v>0.7193155616666665</v>
      </c>
      <c r="G962" s="614"/>
      <c r="H962" s="200">
        <f>D962+G962</f>
        <v>12000000</v>
      </c>
      <c r="I962" s="751"/>
      <c r="J962" s="575"/>
      <c r="K962" s="581"/>
      <c r="L962" s="607"/>
      <c r="M962" s="601"/>
      <c r="N962" s="590"/>
    </row>
    <row r="963" spans="1:6" ht="12.75">
      <c r="A963" s="1063"/>
      <c r="B963" s="327"/>
      <c r="C963" s="176" t="s">
        <v>739</v>
      </c>
      <c r="D963" s="887"/>
      <c r="E963" s="328"/>
      <c r="F963" s="545"/>
    </row>
    <row r="964" spans="1:14" s="38" customFormat="1" ht="12">
      <c r="A964" s="34" t="s">
        <v>632</v>
      </c>
      <c r="B964" s="60">
        <v>463</v>
      </c>
      <c r="C964" s="61" t="s">
        <v>662</v>
      </c>
      <c r="D964" s="198">
        <f>D965+D1012</f>
        <v>5700000</v>
      </c>
      <c r="E964" s="198">
        <f>E965+E1012</f>
        <v>2691254.31</v>
      </c>
      <c r="F964" s="524">
        <f>E964/D964</f>
        <v>0.47214987894736843</v>
      </c>
      <c r="G964" s="614"/>
      <c r="H964" s="198">
        <f>H965+H1012</f>
        <v>5700000</v>
      </c>
      <c r="I964" s="751"/>
      <c r="J964" s="575"/>
      <c r="K964" s="581"/>
      <c r="L964" s="607"/>
      <c r="M964" s="601"/>
      <c r="N964" s="590"/>
    </row>
    <row r="965" spans="1:14" s="44" customFormat="1" ht="12">
      <c r="A965" s="45" t="s">
        <v>530</v>
      </c>
      <c r="B965" s="67">
        <v>4631</v>
      </c>
      <c r="C965" s="68" t="s">
        <v>663</v>
      </c>
      <c r="D965" s="200">
        <v>5340000</v>
      </c>
      <c r="E965" s="74">
        <f>E966+E968+E969+E971+E973+E979+E982+E991+E995+E998+E1006+E1007+E1009</f>
        <v>2333934.31</v>
      </c>
      <c r="F965" s="521"/>
      <c r="G965" s="614"/>
      <c r="H965" s="200">
        <f>D965+G965</f>
        <v>5340000</v>
      </c>
      <c r="I965" s="728"/>
      <c r="J965" s="729"/>
      <c r="K965" s="568"/>
      <c r="L965" s="730"/>
      <c r="M965" s="731"/>
      <c r="N965" s="589"/>
    </row>
    <row r="966" spans="1:14" s="33" customFormat="1" ht="12" hidden="1">
      <c r="A966" s="45"/>
      <c r="B966" s="60">
        <v>413</v>
      </c>
      <c r="C966" s="199" t="s">
        <v>237</v>
      </c>
      <c r="D966" s="200"/>
      <c r="E966" s="203">
        <f>E967</f>
        <v>0</v>
      </c>
      <c r="F966" s="534"/>
      <c r="G966" s="619"/>
      <c r="H966" s="200"/>
      <c r="I966" s="635"/>
      <c r="J966" s="578"/>
      <c r="K966" s="573"/>
      <c r="L966" s="610"/>
      <c r="M966" s="604"/>
      <c r="N966" s="598"/>
    </row>
    <row r="967" spans="1:14" s="44" customFormat="1" ht="11.25" hidden="1">
      <c r="A967" s="45"/>
      <c r="B967" s="46">
        <v>4131</v>
      </c>
      <c r="C967" s="205" t="s">
        <v>237</v>
      </c>
      <c r="D967" s="235"/>
      <c r="E967" s="207">
        <v>0</v>
      </c>
      <c r="F967" s="521"/>
      <c r="G967" s="614"/>
      <c r="H967" s="235"/>
      <c r="I967" s="728"/>
      <c r="J967" s="729"/>
      <c r="K967" s="568"/>
      <c r="L967" s="730"/>
      <c r="M967" s="731"/>
      <c r="N967" s="589"/>
    </row>
    <row r="968" spans="1:14" s="33" customFormat="1" ht="12" hidden="1">
      <c r="A968" s="45"/>
      <c r="B968" s="67">
        <v>414</v>
      </c>
      <c r="C968" s="68" t="s">
        <v>134</v>
      </c>
      <c r="D968" s="200"/>
      <c r="E968" s="203"/>
      <c r="F968" s="372"/>
      <c r="G968" s="619"/>
      <c r="H968" s="200"/>
      <c r="I968" s="635"/>
      <c r="J968" s="578"/>
      <c r="K968" s="573"/>
      <c r="L968" s="610"/>
      <c r="M968" s="604"/>
      <c r="N968" s="598"/>
    </row>
    <row r="969" spans="1:14" s="33" customFormat="1" ht="12" hidden="1">
      <c r="A969" s="45"/>
      <c r="B969" s="217">
        <v>415</v>
      </c>
      <c r="C969" s="199" t="s">
        <v>187</v>
      </c>
      <c r="D969" s="200"/>
      <c r="E969" s="202">
        <f>E970</f>
        <v>694425.35</v>
      </c>
      <c r="F969" s="372"/>
      <c r="G969" s="619"/>
      <c r="H969" s="200"/>
      <c r="I969" s="635"/>
      <c r="J969" s="578"/>
      <c r="K969" s="573"/>
      <c r="L969" s="610"/>
      <c r="M969" s="604"/>
      <c r="N969" s="598"/>
    </row>
    <row r="970" spans="1:14" s="44" customFormat="1" ht="11.25" hidden="1">
      <c r="A970" s="45"/>
      <c r="B970" s="46">
        <v>4151</v>
      </c>
      <c r="C970" s="205" t="s">
        <v>187</v>
      </c>
      <c r="D970" s="235"/>
      <c r="E970" s="207">
        <v>694425.35</v>
      </c>
      <c r="F970" s="521"/>
      <c r="G970" s="614"/>
      <c r="H970" s="235"/>
      <c r="I970" s="728"/>
      <c r="J970" s="729"/>
      <c r="K970" s="568"/>
      <c r="L970" s="730"/>
      <c r="M970" s="731"/>
      <c r="N970" s="589"/>
    </row>
    <row r="971" spans="1:14" s="33" customFormat="1" ht="12" hidden="1">
      <c r="A971" s="45"/>
      <c r="B971" s="217">
        <v>416</v>
      </c>
      <c r="C971" s="199" t="s">
        <v>137</v>
      </c>
      <c r="D971" s="200"/>
      <c r="E971" s="202">
        <f>E972</f>
        <v>196033.11</v>
      </c>
      <c r="F971" s="534"/>
      <c r="G971" s="619"/>
      <c r="H971" s="200"/>
      <c r="I971" s="635"/>
      <c r="J971" s="578"/>
      <c r="K971" s="573"/>
      <c r="L971" s="610"/>
      <c r="M971" s="604"/>
      <c r="N971" s="598"/>
    </row>
    <row r="972" spans="1:14" s="66" customFormat="1" ht="11.25" hidden="1">
      <c r="A972" s="51"/>
      <c r="B972" s="52">
        <v>4161</v>
      </c>
      <c r="C972" s="208" t="s">
        <v>733</v>
      </c>
      <c r="D972" s="235"/>
      <c r="E972" s="330">
        <v>196033.11</v>
      </c>
      <c r="F972" s="521"/>
      <c r="G972" s="617"/>
      <c r="H972" s="235"/>
      <c r="I972" s="728"/>
      <c r="J972" s="729"/>
      <c r="K972" s="571"/>
      <c r="L972" s="730"/>
      <c r="M972" s="731"/>
      <c r="N972" s="594"/>
    </row>
    <row r="973" spans="1:14" s="33" customFormat="1" ht="12" hidden="1">
      <c r="A973" s="45"/>
      <c r="B973" s="217">
        <v>421</v>
      </c>
      <c r="C973" s="68" t="s">
        <v>139</v>
      </c>
      <c r="D973" s="200"/>
      <c r="E973" s="62">
        <f>SUM(E974:E978)</f>
        <v>530484.9600000001</v>
      </c>
      <c r="F973" s="534"/>
      <c r="G973" s="619"/>
      <c r="H973" s="200"/>
      <c r="I973" s="635"/>
      <c r="J973" s="578"/>
      <c r="K973" s="573"/>
      <c r="L973" s="610"/>
      <c r="M973" s="604"/>
      <c r="N973" s="598"/>
    </row>
    <row r="974" spans="1:14" s="44" customFormat="1" ht="11.25" hidden="1">
      <c r="A974" s="45"/>
      <c r="B974" s="46">
        <v>4211</v>
      </c>
      <c r="C974" s="205" t="s">
        <v>244</v>
      </c>
      <c r="D974" s="235"/>
      <c r="E974" s="207">
        <v>90000</v>
      </c>
      <c r="F974" s="519"/>
      <c r="G974" s="614"/>
      <c r="H974" s="235"/>
      <c r="I974" s="728"/>
      <c r="J974" s="729"/>
      <c r="K974" s="568"/>
      <c r="L974" s="730"/>
      <c r="M974" s="731"/>
      <c r="N974" s="589"/>
    </row>
    <row r="975" spans="1:14" s="44" customFormat="1" ht="11.25" hidden="1">
      <c r="A975" s="45"/>
      <c r="B975" s="46">
        <v>4212</v>
      </c>
      <c r="C975" s="205" t="s">
        <v>245</v>
      </c>
      <c r="D975" s="235"/>
      <c r="E975" s="207">
        <v>303282.64</v>
      </c>
      <c r="F975" s="519"/>
      <c r="G975" s="614"/>
      <c r="H975" s="235"/>
      <c r="I975" s="728"/>
      <c r="J975" s="729"/>
      <c r="K975" s="568"/>
      <c r="L975" s="730"/>
      <c r="M975" s="731"/>
      <c r="N975" s="589"/>
    </row>
    <row r="976" spans="1:14" s="44" customFormat="1" ht="11.25" hidden="1">
      <c r="A976" s="45"/>
      <c r="B976" s="46">
        <v>4213</v>
      </c>
      <c r="C976" s="205" t="s">
        <v>246</v>
      </c>
      <c r="D976" s="235"/>
      <c r="E976" s="207">
        <v>2237.33</v>
      </c>
      <c r="F976" s="519"/>
      <c r="G976" s="614"/>
      <c r="H976" s="235"/>
      <c r="I976" s="728"/>
      <c r="J976" s="729"/>
      <c r="K976" s="568"/>
      <c r="L976" s="730"/>
      <c r="M976" s="731"/>
      <c r="N976" s="589"/>
    </row>
    <row r="977" spans="1:14" s="44" customFormat="1" ht="11.25" hidden="1">
      <c r="A977" s="45"/>
      <c r="B977" s="46">
        <v>4214</v>
      </c>
      <c r="C977" s="205" t="s">
        <v>140</v>
      </c>
      <c r="D977" s="235"/>
      <c r="E977" s="207">
        <v>75567.63</v>
      </c>
      <c r="F977" s="519"/>
      <c r="G977" s="614"/>
      <c r="H977" s="235"/>
      <c r="I977" s="728"/>
      <c r="J977" s="729"/>
      <c r="K977" s="568"/>
      <c r="L977" s="730"/>
      <c r="M977" s="731"/>
      <c r="N977" s="589"/>
    </row>
    <row r="978" spans="1:14" s="44" customFormat="1" ht="11.25" hidden="1">
      <c r="A978" s="45"/>
      <c r="B978" s="46">
        <v>4215</v>
      </c>
      <c r="C978" s="205" t="s">
        <v>247</v>
      </c>
      <c r="D978" s="235"/>
      <c r="E978" s="207">
        <v>59397.36</v>
      </c>
      <c r="F978" s="519"/>
      <c r="G978" s="614"/>
      <c r="H978" s="235"/>
      <c r="I978" s="728"/>
      <c r="J978" s="729"/>
      <c r="K978" s="568"/>
      <c r="L978" s="730"/>
      <c r="M978" s="731"/>
      <c r="N978" s="589"/>
    </row>
    <row r="979" spans="1:14" s="33" customFormat="1" ht="12" hidden="1">
      <c r="A979" s="45"/>
      <c r="B979" s="217">
        <v>422</v>
      </c>
      <c r="C979" s="68" t="s">
        <v>142</v>
      </c>
      <c r="D979" s="200"/>
      <c r="E979" s="62">
        <f>SUM(E980:E981)</f>
        <v>42831</v>
      </c>
      <c r="F979" s="534"/>
      <c r="G979" s="619"/>
      <c r="H979" s="200"/>
      <c r="I979" s="635"/>
      <c r="J979" s="578"/>
      <c r="K979" s="573"/>
      <c r="L979" s="610"/>
      <c r="M979" s="604"/>
      <c r="N979" s="598"/>
    </row>
    <row r="980" spans="1:14" s="44" customFormat="1" ht="11.25" hidden="1">
      <c r="A980" s="45"/>
      <c r="B980" s="46">
        <v>4221</v>
      </c>
      <c r="C980" s="205" t="s">
        <v>143</v>
      </c>
      <c r="D980" s="235"/>
      <c r="E980" s="207">
        <v>24500</v>
      </c>
      <c r="F980" s="519"/>
      <c r="G980" s="614"/>
      <c r="H980" s="235"/>
      <c r="I980" s="728"/>
      <c r="J980" s="729"/>
      <c r="K980" s="568"/>
      <c r="L980" s="730"/>
      <c r="M980" s="731"/>
      <c r="N980" s="589"/>
    </row>
    <row r="981" spans="1:14" s="44" customFormat="1" ht="11.25" hidden="1">
      <c r="A981" s="45"/>
      <c r="B981" s="46">
        <v>4224</v>
      </c>
      <c r="C981" s="205" t="s">
        <v>725</v>
      </c>
      <c r="D981" s="235"/>
      <c r="E981" s="207">
        <v>18331</v>
      </c>
      <c r="F981" s="519"/>
      <c r="G981" s="614"/>
      <c r="H981" s="235"/>
      <c r="I981" s="728"/>
      <c r="J981" s="729"/>
      <c r="K981" s="568"/>
      <c r="L981" s="730"/>
      <c r="M981" s="731"/>
      <c r="N981" s="589"/>
    </row>
    <row r="982" spans="1:14" s="33" customFormat="1" ht="12" hidden="1">
      <c r="A982" s="45"/>
      <c r="B982" s="217">
        <v>423</v>
      </c>
      <c r="C982" s="68" t="s">
        <v>146</v>
      </c>
      <c r="D982" s="200"/>
      <c r="E982" s="62">
        <f>SUM(E983:E990)</f>
        <v>402879.4</v>
      </c>
      <c r="F982" s="534"/>
      <c r="G982" s="619"/>
      <c r="H982" s="200"/>
      <c r="I982" s="635"/>
      <c r="J982" s="578"/>
      <c r="K982" s="573"/>
      <c r="L982" s="610"/>
      <c r="M982" s="604"/>
      <c r="N982" s="598"/>
    </row>
    <row r="983" spans="1:14" s="44" customFormat="1" ht="11.25" hidden="1">
      <c r="A983" s="45"/>
      <c r="B983" s="46">
        <v>4231</v>
      </c>
      <c r="C983" s="205" t="s">
        <v>147</v>
      </c>
      <c r="D983" s="235"/>
      <c r="E983" s="207">
        <v>0</v>
      </c>
      <c r="F983" s="519"/>
      <c r="G983" s="614"/>
      <c r="H983" s="235"/>
      <c r="I983" s="728"/>
      <c r="J983" s="729"/>
      <c r="K983" s="568"/>
      <c r="L983" s="730"/>
      <c r="M983" s="731"/>
      <c r="N983" s="589"/>
    </row>
    <row r="984" spans="1:14" s="44" customFormat="1" ht="11.25" hidden="1">
      <c r="A984" s="45"/>
      <c r="B984" s="46">
        <v>4232</v>
      </c>
      <c r="C984" s="205" t="s">
        <v>148</v>
      </c>
      <c r="D984" s="235"/>
      <c r="E984" s="207">
        <v>0</v>
      </c>
      <c r="F984" s="519"/>
      <c r="G984" s="614"/>
      <c r="H984" s="235"/>
      <c r="I984" s="728"/>
      <c r="J984" s="729"/>
      <c r="K984" s="568"/>
      <c r="L984" s="730"/>
      <c r="M984" s="731"/>
      <c r="N984" s="589"/>
    </row>
    <row r="985" spans="1:14" s="44" customFormat="1" ht="11.25" hidden="1">
      <c r="A985" s="45"/>
      <c r="B985" s="46">
        <v>4233</v>
      </c>
      <c r="C985" s="205" t="s">
        <v>149</v>
      </c>
      <c r="D985" s="235"/>
      <c r="E985" s="207">
        <v>118143.28</v>
      </c>
      <c r="F985" s="519"/>
      <c r="G985" s="614"/>
      <c r="H985" s="235"/>
      <c r="I985" s="728"/>
      <c r="J985" s="729"/>
      <c r="K985" s="568"/>
      <c r="L985" s="730"/>
      <c r="M985" s="731"/>
      <c r="N985" s="589"/>
    </row>
    <row r="986" spans="1:14" s="44" customFormat="1" ht="11.25" hidden="1">
      <c r="A986" s="45"/>
      <c r="B986" s="46">
        <v>4234</v>
      </c>
      <c r="C986" s="205" t="s">
        <v>150</v>
      </c>
      <c r="D986" s="235"/>
      <c r="E986" s="207">
        <v>0</v>
      </c>
      <c r="F986" s="519"/>
      <c r="G986" s="614"/>
      <c r="H986" s="235"/>
      <c r="I986" s="728"/>
      <c r="J986" s="729"/>
      <c r="K986" s="568"/>
      <c r="L986" s="730"/>
      <c r="M986" s="731"/>
      <c r="N986" s="589"/>
    </row>
    <row r="987" spans="1:14" s="44" customFormat="1" ht="11.25" hidden="1">
      <c r="A987" s="45"/>
      <c r="B987" s="46">
        <v>4235</v>
      </c>
      <c r="C987" s="205" t="s">
        <v>151</v>
      </c>
      <c r="D987" s="235"/>
      <c r="E987" s="207">
        <v>0</v>
      </c>
      <c r="F987" s="519"/>
      <c r="G987" s="614"/>
      <c r="H987" s="235"/>
      <c r="I987" s="728"/>
      <c r="J987" s="729"/>
      <c r="K987" s="568"/>
      <c r="L987" s="730"/>
      <c r="M987" s="731"/>
      <c r="N987" s="589"/>
    </row>
    <row r="988" spans="1:14" s="44" customFormat="1" ht="11.25" hidden="1">
      <c r="A988" s="45"/>
      <c r="B988" s="46">
        <v>4236</v>
      </c>
      <c r="C988" s="205" t="s">
        <v>153</v>
      </c>
      <c r="D988" s="235"/>
      <c r="E988" s="207">
        <v>32380</v>
      </c>
      <c r="F988" s="519"/>
      <c r="G988" s="614"/>
      <c r="H988" s="235"/>
      <c r="I988" s="728"/>
      <c r="J988" s="729"/>
      <c r="K988" s="568"/>
      <c r="L988" s="730"/>
      <c r="M988" s="731"/>
      <c r="N988" s="589"/>
    </row>
    <row r="989" spans="1:14" s="44" customFormat="1" ht="11.25" hidden="1">
      <c r="A989" s="45"/>
      <c r="B989" s="46">
        <v>4237</v>
      </c>
      <c r="C989" s="205" t="s">
        <v>154</v>
      </c>
      <c r="D989" s="235"/>
      <c r="E989" s="207">
        <v>0</v>
      </c>
      <c r="F989" s="519"/>
      <c r="G989" s="614"/>
      <c r="H989" s="235"/>
      <c r="I989" s="728"/>
      <c r="J989" s="729"/>
      <c r="K989" s="568"/>
      <c r="L989" s="730"/>
      <c r="M989" s="731"/>
      <c r="N989" s="589"/>
    </row>
    <row r="990" spans="1:14" s="44" customFormat="1" ht="11.25" hidden="1">
      <c r="A990" s="45"/>
      <c r="B990" s="46">
        <v>4239</v>
      </c>
      <c r="C990" s="205" t="s">
        <v>156</v>
      </c>
      <c r="D990" s="235"/>
      <c r="E990" s="207">
        <v>252356.12</v>
      </c>
      <c r="F990" s="519"/>
      <c r="G990" s="614"/>
      <c r="H990" s="235"/>
      <c r="I990" s="728"/>
      <c r="J990" s="729"/>
      <c r="K990" s="568"/>
      <c r="L990" s="730"/>
      <c r="M990" s="731"/>
      <c r="N990" s="589"/>
    </row>
    <row r="991" spans="1:14" s="33" customFormat="1" ht="12" hidden="1">
      <c r="A991" s="45"/>
      <c r="B991" s="217">
        <v>424</v>
      </c>
      <c r="C991" s="68" t="s">
        <v>158</v>
      </c>
      <c r="D991" s="200"/>
      <c r="E991" s="62">
        <f>SUM(E992:E994)</f>
        <v>8000</v>
      </c>
      <c r="F991" s="534"/>
      <c r="G991" s="619"/>
      <c r="H991" s="200"/>
      <c r="I991" s="635"/>
      <c r="J991" s="578"/>
      <c r="K991" s="573"/>
      <c r="L991" s="610"/>
      <c r="M991" s="604"/>
      <c r="N991" s="598"/>
    </row>
    <row r="992" spans="1:14" s="33" customFormat="1" ht="12" hidden="1">
      <c r="A992" s="45"/>
      <c r="B992" s="46">
        <v>4242</v>
      </c>
      <c r="C992" s="199" t="s">
        <v>741</v>
      </c>
      <c r="D992" s="200"/>
      <c r="E992" s="74">
        <v>8000</v>
      </c>
      <c r="F992" s="534"/>
      <c r="G992" s="619"/>
      <c r="H992" s="200"/>
      <c r="I992" s="635"/>
      <c r="J992" s="578"/>
      <c r="K992" s="573"/>
      <c r="L992" s="610"/>
      <c r="M992" s="604"/>
      <c r="N992" s="598"/>
    </row>
    <row r="993" spans="1:14" s="44" customFormat="1" ht="11.25" hidden="1">
      <c r="A993" s="45"/>
      <c r="B993" s="46">
        <v>4243</v>
      </c>
      <c r="C993" s="205" t="s">
        <v>253</v>
      </c>
      <c r="D993" s="235"/>
      <c r="E993" s="207">
        <v>0</v>
      </c>
      <c r="F993" s="519"/>
      <c r="G993" s="614"/>
      <c r="H993" s="235"/>
      <c r="I993" s="728"/>
      <c r="J993" s="729"/>
      <c r="K993" s="568"/>
      <c r="L993" s="730"/>
      <c r="M993" s="731"/>
      <c r="N993" s="589"/>
    </row>
    <row r="994" spans="1:14" s="44" customFormat="1" ht="11.25" hidden="1">
      <c r="A994" s="45"/>
      <c r="B994" s="46">
        <v>4246</v>
      </c>
      <c r="C994" s="205" t="s">
        <v>254</v>
      </c>
      <c r="D994" s="235"/>
      <c r="E994" s="207">
        <v>0</v>
      </c>
      <c r="F994" s="519"/>
      <c r="G994" s="614"/>
      <c r="H994" s="235"/>
      <c r="I994" s="728"/>
      <c r="J994" s="729"/>
      <c r="K994" s="568"/>
      <c r="L994" s="730"/>
      <c r="M994" s="731"/>
      <c r="N994" s="589"/>
    </row>
    <row r="995" spans="1:14" s="33" customFormat="1" ht="12" hidden="1">
      <c r="A995" s="45"/>
      <c r="B995" s="217">
        <v>425</v>
      </c>
      <c r="C995" s="68" t="s">
        <v>342</v>
      </c>
      <c r="D995" s="200"/>
      <c r="E995" s="62">
        <f>SUM(E996:E997)</f>
        <v>133819.1</v>
      </c>
      <c r="F995" s="534"/>
      <c r="G995" s="619"/>
      <c r="H995" s="200"/>
      <c r="I995" s="635"/>
      <c r="J995" s="578"/>
      <c r="K995" s="573"/>
      <c r="L995" s="610"/>
      <c r="M995" s="604"/>
      <c r="N995" s="598"/>
    </row>
    <row r="996" spans="1:14" s="44" customFormat="1" ht="11.25" hidden="1">
      <c r="A996" s="45"/>
      <c r="B996" s="46">
        <v>4251</v>
      </c>
      <c r="C996" s="205" t="s">
        <v>664</v>
      </c>
      <c r="D996" s="235"/>
      <c r="E996" s="207">
        <v>106523</v>
      </c>
      <c r="F996" s="519"/>
      <c r="G996" s="614"/>
      <c r="H996" s="235"/>
      <c r="I996" s="728"/>
      <c r="J996" s="729"/>
      <c r="K996" s="568"/>
      <c r="L996" s="730"/>
      <c r="M996" s="731"/>
      <c r="N996" s="589"/>
    </row>
    <row r="997" spans="1:14" s="44" customFormat="1" ht="11.25" hidden="1">
      <c r="A997" s="45"/>
      <c r="B997" s="46">
        <v>4252</v>
      </c>
      <c r="C997" s="205" t="s">
        <v>343</v>
      </c>
      <c r="D997" s="235"/>
      <c r="E997" s="207">
        <v>27296.1</v>
      </c>
      <c r="F997" s="519"/>
      <c r="G997" s="614"/>
      <c r="H997" s="235"/>
      <c r="I997" s="728"/>
      <c r="J997" s="729"/>
      <c r="K997" s="568"/>
      <c r="L997" s="730"/>
      <c r="M997" s="731"/>
      <c r="N997" s="589"/>
    </row>
    <row r="998" spans="1:14" s="33" customFormat="1" ht="12" hidden="1">
      <c r="A998" s="45"/>
      <c r="B998" s="217">
        <v>426</v>
      </c>
      <c r="C998" s="68" t="s">
        <v>165</v>
      </c>
      <c r="D998" s="200"/>
      <c r="E998" s="62">
        <f>SUM(E999:E1005)</f>
        <v>325461.39</v>
      </c>
      <c r="F998" s="534"/>
      <c r="G998" s="619"/>
      <c r="H998" s="200"/>
      <c r="I998" s="635"/>
      <c r="J998" s="578"/>
      <c r="K998" s="573"/>
      <c r="L998" s="610"/>
      <c r="M998" s="604"/>
      <c r="N998" s="598"/>
    </row>
    <row r="999" spans="1:14" s="44" customFormat="1" ht="11.25" hidden="1">
      <c r="A999" s="45"/>
      <c r="B999" s="46">
        <v>4261</v>
      </c>
      <c r="C999" s="205" t="s">
        <v>166</v>
      </c>
      <c r="D999" s="235"/>
      <c r="E999" s="207">
        <v>59723</v>
      </c>
      <c r="F999" s="318"/>
      <c r="G999" s="614"/>
      <c r="H999" s="235"/>
      <c r="I999" s="728"/>
      <c r="J999" s="729"/>
      <c r="K999" s="568"/>
      <c r="L999" s="730"/>
      <c r="M999" s="731"/>
      <c r="N999" s="589"/>
    </row>
    <row r="1000" spans="1:14" s="44" customFormat="1" ht="11.25" hidden="1">
      <c r="A1000" s="45"/>
      <c r="B1000" s="46">
        <v>4262</v>
      </c>
      <c r="C1000" s="205" t="s">
        <v>626</v>
      </c>
      <c r="D1000" s="235"/>
      <c r="E1000" s="207">
        <v>0</v>
      </c>
      <c r="F1000" s="318"/>
      <c r="G1000" s="614"/>
      <c r="H1000" s="235"/>
      <c r="I1000" s="728"/>
      <c r="J1000" s="729"/>
      <c r="K1000" s="568"/>
      <c r="L1000" s="730"/>
      <c r="M1000" s="731"/>
      <c r="N1000" s="589"/>
    </row>
    <row r="1001" spans="1:14" s="44" customFormat="1" ht="11.25" hidden="1">
      <c r="A1001" s="45"/>
      <c r="B1001" s="46">
        <v>4263</v>
      </c>
      <c r="C1001" s="205" t="s">
        <v>167</v>
      </c>
      <c r="D1001" s="235"/>
      <c r="E1001" s="207">
        <v>25182.78</v>
      </c>
      <c r="F1001" s="318"/>
      <c r="G1001" s="614"/>
      <c r="H1001" s="235"/>
      <c r="I1001" s="728"/>
      <c r="J1001" s="729"/>
      <c r="K1001" s="568"/>
      <c r="L1001" s="730"/>
      <c r="M1001" s="731"/>
      <c r="N1001" s="589"/>
    </row>
    <row r="1002" spans="1:14" s="44" customFormat="1" ht="11.25" hidden="1">
      <c r="A1002" s="45"/>
      <c r="B1002" s="46">
        <v>4264</v>
      </c>
      <c r="C1002" s="205" t="s">
        <v>168</v>
      </c>
      <c r="D1002" s="235"/>
      <c r="E1002" s="207">
        <v>64945.65</v>
      </c>
      <c r="F1002" s="318"/>
      <c r="G1002" s="614"/>
      <c r="H1002" s="235"/>
      <c r="I1002" s="728"/>
      <c r="J1002" s="729"/>
      <c r="K1002" s="568"/>
      <c r="L1002" s="730"/>
      <c r="M1002" s="731"/>
      <c r="N1002" s="589"/>
    </row>
    <row r="1003" spans="1:14" s="44" customFormat="1" ht="11.25" hidden="1">
      <c r="A1003" s="45"/>
      <c r="B1003" s="46">
        <v>4266</v>
      </c>
      <c r="C1003" s="205" t="s">
        <v>192</v>
      </c>
      <c r="D1003" s="235"/>
      <c r="E1003" s="207">
        <v>139276.96</v>
      </c>
      <c r="F1003" s="318"/>
      <c r="G1003" s="614"/>
      <c r="H1003" s="235"/>
      <c r="I1003" s="728"/>
      <c r="J1003" s="729"/>
      <c r="K1003" s="568"/>
      <c r="L1003" s="730"/>
      <c r="M1003" s="731"/>
      <c r="N1003" s="589"/>
    </row>
    <row r="1004" spans="1:14" s="44" customFormat="1" ht="11.25" hidden="1">
      <c r="A1004" s="45"/>
      <c r="B1004" s="46">
        <v>4268</v>
      </c>
      <c r="C1004" s="205" t="s">
        <v>169</v>
      </c>
      <c r="D1004" s="235"/>
      <c r="E1004" s="207">
        <v>36333</v>
      </c>
      <c r="F1004" s="318"/>
      <c r="G1004" s="614"/>
      <c r="H1004" s="235"/>
      <c r="I1004" s="728"/>
      <c r="J1004" s="729"/>
      <c r="K1004" s="568"/>
      <c r="L1004" s="730"/>
      <c r="M1004" s="731"/>
      <c r="N1004" s="589"/>
    </row>
    <row r="1005" spans="1:14" s="44" customFormat="1" ht="11.25" hidden="1">
      <c r="A1005" s="45"/>
      <c r="B1005" s="46">
        <v>4269</v>
      </c>
      <c r="C1005" s="205" t="s">
        <v>170</v>
      </c>
      <c r="D1005" s="235"/>
      <c r="E1005" s="207">
        <v>0</v>
      </c>
      <c r="F1005" s="318"/>
      <c r="G1005" s="614"/>
      <c r="H1005" s="235"/>
      <c r="I1005" s="728"/>
      <c r="J1005" s="729"/>
      <c r="K1005" s="568"/>
      <c r="L1005" s="730"/>
      <c r="M1005" s="731"/>
      <c r="N1005" s="589"/>
    </row>
    <row r="1006" spans="1:14" s="33" customFormat="1" ht="12" hidden="1">
      <c r="A1006" s="45"/>
      <c r="B1006" s="60">
        <v>472</v>
      </c>
      <c r="C1006" s="68" t="s">
        <v>172</v>
      </c>
      <c r="D1006" s="200"/>
      <c r="E1006" s="74"/>
      <c r="F1006" s="372"/>
      <c r="G1006" s="619"/>
      <c r="H1006" s="200"/>
      <c r="I1006" s="635"/>
      <c r="J1006" s="578"/>
      <c r="K1006" s="573"/>
      <c r="L1006" s="610"/>
      <c r="M1006" s="604"/>
      <c r="N1006" s="598"/>
    </row>
    <row r="1007" spans="1:14" s="33" customFormat="1" ht="12" hidden="1">
      <c r="A1007" s="45"/>
      <c r="B1007" s="60">
        <v>481</v>
      </c>
      <c r="C1007" s="68" t="s">
        <v>197</v>
      </c>
      <c r="D1007" s="200"/>
      <c r="E1007" s="74">
        <f>E1008</f>
        <v>0</v>
      </c>
      <c r="F1007" s="534"/>
      <c r="G1007" s="619"/>
      <c r="H1007" s="200"/>
      <c r="I1007" s="635"/>
      <c r="J1007" s="578"/>
      <c r="K1007" s="573"/>
      <c r="L1007" s="610"/>
      <c r="M1007" s="604"/>
      <c r="N1007" s="598"/>
    </row>
    <row r="1008" spans="1:14" s="44" customFormat="1" ht="11.25" hidden="1">
      <c r="A1008" s="45"/>
      <c r="B1008" s="46">
        <v>4819</v>
      </c>
      <c r="C1008" s="57" t="s">
        <v>200</v>
      </c>
      <c r="D1008" s="235"/>
      <c r="E1008" s="55">
        <v>0</v>
      </c>
      <c r="F1008" s="521"/>
      <c r="G1008" s="614"/>
      <c r="H1008" s="235"/>
      <c r="I1008" s="728"/>
      <c r="J1008" s="729"/>
      <c r="K1008" s="568"/>
      <c r="L1008" s="730"/>
      <c r="M1008" s="731"/>
      <c r="N1008" s="589"/>
    </row>
    <row r="1009" spans="1:14" s="33" customFormat="1" ht="12" hidden="1">
      <c r="A1009" s="45"/>
      <c r="B1009" s="60">
        <v>482</v>
      </c>
      <c r="C1009" s="199" t="s">
        <v>175</v>
      </c>
      <c r="D1009" s="200"/>
      <c r="E1009" s="74">
        <f>SUM(E1010:E1011)</f>
        <v>0</v>
      </c>
      <c r="F1009" s="534"/>
      <c r="G1009" s="619"/>
      <c r="H1009" s="200"/>
      <c r="I1009" s="635"/>
      <c r="J1009" s="578"/>
      <c r="K1009" s="573"/>
      <c r="L1009" s="610"/>
      <c r="M1009" s="604"/>
      <c r="N1009" s="598"/>
    </row>
    <row r="1010" spans="1:14" s="44" customFormat="1" ht="11.25" hidden="1">
      <c r="A1010" s="45"/>
      <c r="B1010" s="46">
        <v>4821</v>
      </c>
      <c r="C1010" s="205" t="s">
        <v>265</v>
      </c>
      <c r="D1010" s="209"/>
      <c r="E1010" s="207">
        <v>0</v>
      </c>
      <c r="F1010" s="519"/>
      <c r="G1010" s="614"/>
      <c r="H1010" s="209"/>
      <c r="I1010" s="728"/>
      <c r="J1010" s="729"/>
      <c r="K1010" s="568"/>
      <c r="L1010" s="730"/>
      <c r="M1010" s="731"/>
      <c r="N1010" s="589"/>
    </row>
    <row r="1011" spans="1:14" s="44" customFormat="1" ht="11.25" hidden="1">
      <c r="A1011" s="45"/>
      <c r="B1011" s="46">
        <v>4822</v>
      </c>
      <c r="C1011" s="205" t="s">
        <v>176</v>
      </c>
      <c r="D1011" s="209"/>
      <c r="E1011" s="207">
        <v>0</v>
      </c>
      <c r="F1011" s="519"/>
      <c r="G1011" s="614"/>
      <c r="H1011" s="209"/>
      <c r="I1011" s="728"/>
      <c r="J1011" s="729"/>
      <c r="K1011" s="568"/>
      <c r="L1011" s="730"/>
      <c r="M1011" s="731"/>
      <c r="N1011" s="589"/>
    </row>
    <row r="1012" spans="1:14" s="66" customFormat="1" ht="12">
      <c r="A1012" s="51" t="s">
        <v>531</v>
      </c>
      <c r="B1012" s="76">
        <v>4632</v>
      </c>
      <c r="C1012" s="68" t="s">
        <v>665</v>
      </c>
      <c r="D1012" s="200">
        <v>360000</v>
      </c>
      <c r="E1012" s="200">
        <f>E1013+E1015</f>
        <v>357320</v>
      </c>
      <c r="F1012" s="318"/>
      <c r="G1012" s="617"/>
      <c r="H1012" s="200">
        <f>D1012+G1012</f>
        <v>360000</v>
      </c>
      <c r="I1012" s="728"/>
      <c r="J1012" s="729"/>
      <c r="K1012" s="571"/>
      <c r="L1012" s="730"/>
      <c r="M1012" s="731"/>
      <c r="N1012" s="594"/>
    </row>
    <row r="1013" spans="1:14" s="106" customFormat="1" ht="12" hidden="1">
      <c r="A1013" s="45"/>
      <c r="B1013" s="217">
        <v>511</v>
      </c>
      <c r="C1013" s="68" t="s">
        <v>269</v>
      </c>
      <c r="D1013" s="200"/>
      <c r="E1013" s="62">
        <f>E1014</f>
        <v>0</v>
      </c>
      <c r="F1013" s="372"/>
      <c r="G1013" s="619"/>
      <c r="H1013" s="200"/>
      <c r="I1013" s="634"/>
      <c r="J1013" s="577"/>
      <c r="K1013" s="584"/>
      <c r="L1013" s="609"/>
      <c r="M1013" s="603"/>
      <c r="N1013" s="599"/>
    </row>
    <row r="1014" spans="1:14" s="38" customFormat="1" ht="11.25" hidden="1">
      <c r="A1014" s="45"/>
      <c r="B1014" s="46">
        <v>5113</v>
      </c>
      <c r="C1014" s="333" t="s">
        <v>735</v>
      </c>
      <c r="D1014" s="235"/>
      <c r="E1014" s="55">
        <v>0</v>
      </c>
      <c r="F1014" s="521"/>
      <c r="G1014" s="614"/>
      <c r="H1014" s="235"/>
      <c r="I1014" s="751"/>
      <c r="J1014" s="575"/>
      <c r="K1014" s="581"/>
      <c r="L1014" s="607"/>
      <c r="M1014" s="601"/>
      <c r="N1014" s="590"/>
    </row>
    <row r="1015" spans="1:14" s="106" customFormat="1" ht="12" hidden="1">
      <c r="A1015" s="45"/>
      <c r="B1015" s="217">
        <v>512</v>
      </c>
      <c r="C1015" s="68" t="s">
        <v>273</v>
      </c>
      <c r="D1015" s="200"/>
      <c r="E1015" s="62">
        <f>SUM(E1016:E1018)</f>
        <v>357320</v>
      </c>
      <c r="F1015" s="534"/>
      <c r="G1015" s="619"/>
      <c r="H1015" s="200"/>
      <c r="I1015" s="634"/>
      <c r="J1015" s="577"/>
      <c r="K1015" s="584"/>
      <c r="L1015" s="609"/>
      <c r="M1015" s="603"/>
      <c r="N1015" s="599"/>
    </row>
    <row r="1016" spans="1:14" s="44" customFormat="1" ht="11.25" hidden="1">
      <c r="A1016" s="45"/>
      <c r="B1016" s="46">
        <v>5122</v>
      </c>
      <c r="C1016" s="205" t="s">
        <v>276</v>
      </c>
      <c r="D1016" s="235"/>
      <c r="E1016" s="207">
        <v>23590</v>
      </c>
      <c r="F1016" s="517"/>
      <c r="G1016" s="614"/>
      <c r="H1016" s="235"/>
      <c r="I1016" s="728"/>
      <c r="J1016" s="729"/>
      <c r="K1016" s="568"/>
      <c r="L1016" s="730"/>
      <c r="M1016" s="731"/>
      <c r="N1016" s="589"/>
    </row>
    <row r="1017" spans="1:14" s="44" customFormat="1" ht="11.25" hidden="1">
      <c r="A1017" s="45"/>
      <c r="B1017" s="46">
        <v>5123</v>
      </c>
      <c r="C1017" s="205" t="s">
        <v>736</v>
      </c>
      <c r="D1017" s="235"/>
      <c r="E1017" s="207">
        <v>76330</v>
      </c>
      <c r="F1017" s="517"/>
      <c r="G1017" s="614"/>
      <c r="H1017" s="235"/>
      <c r="I1017" s="728"/>
      <c r="J1017" s="729"/>
      <c r="K1017" s="568"/>
      <c r="L1017" s="730"/>
      <c r="M1017" s="731"/>
      <c r="N1017" s="589"/>
    </row>
    <row r="1018" spans="1:14" s="44" customFormat="1" ht="11.25" hidden="1">
      <c r="A1018" s="45"/>
      <c r="B1018" s="46">
        <v>5126</v>
      </c>
      <c r="C1018" s="205" t="s">
        <v>627</v>
      </c>
      <c r="D1018" s="235"/>
      <c r="E1018" s="207">
        <v>257400</v>
      </c>
      <c r="F1018" s="517"/>
      <c r="G1018" s="614"/>
      <c r="H1018" s="235"/>
      <c r="I1018" s="728"/>
      <c r="J1018" s="729"/>
      <c r="K1018" s="568"/>
      <c r="L1018" s="730"/>
      <c r="M1018" s="731"/>
      <c r="N1018" s="589"/>
    </row>
    <row r="1019" spans="1:14" s="38" customFormat="1" ht="12">
      <c r="A1019" s="400"/>
      <c r="B1019" s="220"/>
      <c r="C1019" s="334" t="s">
        <v>742</v>
      </c>
      <c r="D1019" s="200">
        <f>D964</f>
        <v>5700000</v>
      </c>
      <c r="E1019" s="74">
        <f>E964</f>
        <v>2691254.31</v>
      </c>
      <c r="F1019" s="521">
        <f>E1019/D1019</f>
        <v>0.47214987894736843</v>
      </c>
      <c r="G1019" s="614"/>
      <c r="H1019" s="200">
        <f>H964</f>
        <v>5700000</v>
      </c>
      <c r="I1019" s="751"/>
      <c r="J1019" s="575"/>
      <c r="K1019" s="581"/>
      <c r="L1019" s="607"/>
      <c r="M1019" s="601"/>
      <c r="N1019" s="590"/>
    </row>
    <row r="1020" spans="1:6" ht="12.75">
      <c r="A1020" s="1063"/>
      <c r="B1020" s="327"/>
      <c r="C1020" s="176" t="s">
        <v>744</v>
      </c>
      <c r="D1020" s="887"/>
      <c r="E1020" s="328"/>
      <c r="F1020" s="545"/>
    </row>
    <row r="1021" spans="1:14" s="38" customFormat="1" ht="12">
      <c r="A1021" s="34" t="s">
        <v>633</v>
      </c>
      <c r="B1021" s="335">
        <v>463</v>
      </c>
      <c r="C1021" s="61" t="s">
        <v>662</v>
      </c>
      <c r="D1021" s="198">
        <f>D1022</f>
        <v>4900000</v>
      </c>
      <c r="E1021" s="198">
        <f>E1022+E1066</f>
        <v>2456954.0199999996</v>
      </c>
      <c r="F1021" s="524">
        <f>E1021/D1021</f>
        <v>0.501419187755102</v>
      </c>
      <c r="G1021" s="614"/>
      <c r="H1021" s="198">
        <f>H1022</f>
        <v>4900000</v>
      </c>
      <c r="I1021" s="751"/>
      <c r="J1021" s="575"/>
      <c r="K1021" s="581"/>
      <c r="L1021" s="607"/>
      <c r="M1021" s="601"/>
      <c r="N1021" s="590"/>
    </row>
    <row r="1022" spans="1:14" s="44" customFormat="1" ht="12">
      <c r="A1022" s="45" t="s">
        <v>532</v>
      </c>
      <c r="B1022" s="67">
        <v>4631</v>
      </c>
      <c r="C1022" s="68" t="s">
        <v>663</v>
      </c>
      <c r="D1022" s="200">
        <v>4900000</v>
      </c>
      <c r="E1022" s="74">
        <f>E1023+E1025+E1026+E1028+E1030+E1037+E1040+E1049+E1052+E1055+E1062+E1063</f>
        <v>2456954.0199999996</v>
      </c>
      <c r="F1022" s="521"/>
      <c r="G1022" s="614"/>
      <c r="H1022" s="200">
        <v>4900000</v>
      </c>
      <c r="I1022" s="728"/>
      <c r="J1022" s="729"/>
      <c r="K1022" s="568"/>
      <c r="L1022" s="730"/>
      <c r="M1022" s="731"/>
      <c r="N1022" s="589"/>
    </row>
    <row r="1023" spans="1:14" s="33" customFormat="1" ht="12" hidden="1">
      <c r="A1023" s="45"/>
      <c r="B1023" s="60">
        <v>413</v>
      </c>
      <c r="C1023" s="199" t="s">
        <v>237</v>
      </c>
      <c r="D1023" s="200"/>
      <c r="E1023" s="203">
        <f>E1024</f>
        <v>16170</v>
      </c>
      <c r="F1023" s="534"/>
      <c r="G1023" s="619"/>
      <c r="H1023" s="200"/>
      <c r="I1023" s="635"/>
      <c r="J1023" s="578"/>
      <c r="K1023" s="573"/>
      <c r="L1023" s="610"/>
      <c r="M1023" s="604"/>
      <c r="N1023" s="598"/>
    </row>
    <row r="1024" spans="1:14" s="44" customFormat="1" ht="11.25" hidden="1">
      <c r="A1024" s="45"/>
      <c r="B1024" s="46">
        <v>4131</v>
      </c>
      <c r="C1024" s="205" t="s">
        <v>237</v>
      </c>
      <c r="D1024" s="235"/>
      <c r="E1024" s="207">
        <v>16170</v>
      </c>
      <c r="F1024" s="521"/>
      <c r="G1024" s="614"/>
      <c r="H1024" s="235"/>
      <c r="I1024" s="728"/>
      <c r="J1024" s="729"/>
      <c r="K1024" s="568"/>
      <c r="L1024" s="730"/>
      <c r="M1024" s="731"/>
      <c r="N1024" s="589"/>
    </row>
    <row r="1025" spans="1:14" s="33" customFormat="1" ht="12" hidden="1">
      <c r="A1025" s="45"/>
      <c r="B1025" s="60">
        <v>414</v>
      </c>
      <c r="C1025" s="68" t="s">
        <v>134</v>
      </c>
      <c r="D1025" s="200"/>
      <c r="E1025" s="203"/>
      <c r="F1025" s="372"/>
      <c r="G1025" s="619"/>
      <c r="H1025" s="200"/>
      <c r="I1025" s="635"/>
      <c r="J1025" s="578"/>
      <c r="K1025" s="573"/>
      <c r="L1025" s="610"/>
      <c r="M1025" s="604"/>
      <c r="N1025" s="598"/>
    </row>
    <row r="1026" spans="1:14" s="33" customFormat="1" ht="12" hidden="1">
      <c r="A1026" s="45"/>
      <c r="B1026" s="60">
        <v>415</v>
      </c>
      <c r="C1026" s="199" t="s">
        <v>187</v>
      </c>
      <c r="D1026" s="200"/>
      <c r="E1026" s="202">
        <f>E1027</f>
        <v>1539894.45</v>
      </c>
      <c r="F1026" s="534"/>
      <c r="G1026" s="619"/>
      <c r="H1026" s="200"/>
      <c r="I1026" s="635"/>
      <c r="J1026" s="578"/>
      <c r="K1026" s="573"/>
      <c r="L1026" s="610"/>
      <c r="M1026" s="604"/>
      <c r="N1026" s="598"/>
    </row>
    <row r="1027" spans="1:14" s="44" customFormat="1" ht="11.25" hidden="1">
      <c r="A1027" s="45"/>
      <c r="B1027" s="46">
        <v>4151</v>
      </c>
      <c r="C1027" s="205" t="s">
        <v>187</v>
      </c>
      <c r="D1027" s="235"/>
      <c r="E1027" s="207">
        <v>1539894.45</v>
      </c>
      <c r="F1027" s="521"/>
      <c r="G1027" s="614"/>
      <c r="H1027" s="235"/>
      <c r="I1027" s="728"/>
      <c r="J1027" s="729"/>
      <c r="K1027" s="568"/>
      <c r="L1027" s="730"/>
      <c r="M1027" s="731"/>
      <c r="N1027" s="589"/>
    </row>
    <row r="1028" spans="1:14" s="33" customFormat="1" ht="12" hidden="1">
      <c r="A1028" s="45"/>
      <c r="B1028" s="60">
        <v>416</v>
      </c>
      <c r="C1028" s="199" t="s">
        <v>137</v>
      </c>
      <c r="D1028" s="200"/>
      <c r="E1028" s="202">
        <f>E1029</f>
        <v>28604.98</v>
      </c>
      <c r="F1028" s="534"/>
      <c r="G1028" s="619"/>
      <c r="H1028" s="200"/>
      <c r="I1028" s="635"/>
      <c r="J1028" s="578"/>
      <c r="K1028" s="573"/>
      <c r="L1028" s="610"/>
      <c r="M1028" s="604"/>
      <c r="N1028" s="598"/>
    </row>
    <row r="1029" spans="1:14" s="66" customFormat="1" ht="11.25" hidden="1">
      <c r="A1029" s="51"/>
      <c r="B1029" s="52">
        <v>4161</v>
      </c>
      <c r="C1029" s="208" t="s">
        <v>733</v>
      </c>
      <c r="D1029" s="235"/>
      <c r="E1029" s="330">
        <v>28604.98</v>
      </c>
      <c r="F1029" s="521"/>
      <c r="G1029" s="617"/>
      <c r="H1029" s="235"/>
      <c r="I1029" s="728"/>
      <c r="J1029" s="729"/>
      <c r="K1029" s="571"/>
      <c r="L1029" s="730"/>
      <c r="M1029" s="731"/>
      <c r="N1029" s="594"/>
    </row>
    <row r="1030" spans="1:14" s="33" customFormat="1" ht="12" hidden="1">
      <c r="A1030" s="45"/>
      <c r="B1030" s="60">
        <v>421</v>
      </c>
      <c r="C1030" s="68" t="s">
        <v>139</v>
      </c>
      <c r="D1030" s="200"/>
      <c r="E1030" s="62">
        <f>SUM(E1031:E1036)</f>
        <v>255924.03</v>
      </c>
      <c r="F1030" s="534"/>
      <c r="G1030" s="619"/>
      <c r="H1030" s="200"/>
      <c r="I1030" s="635"/>
      <c r="J1030" s="578"/>
      <c r="K1030" s="573"/>
      <c r="L1030" s="610"/>
      <c r="M1030" s="604"/>
      <c r="N1030" s="598"/>
    </row>
    <row r="1031" spans="1:14" s="44" customFormat="1" ht="11.25" hidden="1">
      <c r="A1031" s="45"/>
      <c r="B1031" s="46">
        <v>4211</v>
      </c>
      <c r="C1031" s="205" t="s">
        <v>244</v>
      </c>
      <c r="D1031" s="235"/>
      <c r="E1031" s="207">
        <v>63000</v>
      </c>
      <c r="F1031" s="519"/>
      <c r="G1031" s="614"/>
      <c r="H1031" s="235"/>
      <c r="I1031" s="728"/>
      <c r="J1031" s="729"/>
      <c r="K1031" s="568"/>
      <c r="L1031" s="730"/>
      <c r="M1031" s="731"/>
      <c r="N1031" s="589"/>
    </row>
    <row r="1032" spans="1:14" s="44" customFormat="1" ht="11.25" hidden="1">
      <c r="A1032" s="45"/>
      <c r="B1032" s="46">
        <v>4212</v>
      </c>
      <c r="C1032" s="205" t="s">
        <v>245</v>
      </c>
      <c r="D1032" s="235"/>
      <c r="E1032" s="207">
        <v>89080.25</v>
      </c>
      <c r="F1032" s="519"/>
      <c r="G1032" s="614"/>
      <c r="H1032" s="235"/>
      <c r="I1032" s="728"/>
      <c r="J1032" s="729"/>
      <c r="K1032" s="568"/>
      <c r="L1032" s="730"/>
      <c r="M1032" s="731"/>
      <c r="N1032" s="589"/>
    </row>
    <row r="1033" spans="1:14" s="44" customFormat="1" ht="11.25" hidden="1">
      <c r="A1033" s="45"/>
      <c r="B1033" s="46">
        <v>4213</v>
      </c>
      <c r="C1033" s="205" t="s">
        <v>246</v>
      </c>
      <c r="D1033" s="235"/>
      <c r="E1033" s="207">
        <v>0</v>
      </c>
      <c r="F1033" s="519"/>
      <c r="G1033" s="614"/>
      <c r="H1033" s="235"/>
      <c r="I1033" s="728"/>
      <c r="J1033" s="729"/>
      <c r="K1033" s="568"/>
      <c r="L1033" s="730"/>
      <c r="M1033" s="731"/>
      <c r="N1033" s="589"/>
    </row>
    <row r="1034" spans="1:14" s="44" customFormat="1" ht="11.25" hidden="1">
      <c r="A1034" s="45"/>
      <c r="B1034" s="46">
        <v>4214</v>
      </c>
      <c r="C1034" s="205" t="s">
        <v>140</v>
      </c>
      <c r="D1034" s="235"/>
      <c r="E1034" s="207">
        <v>50800.88</v>
      </c>
      <c r="F1034" s="519"/>
      <c r="G1034" s="614"/>
      <c r="H1034" s="235"/>
      <c r="I1034" s="728"/>
      <c r="J1034" s="729"/>
      <c r="K1034" s="568"/>
      <c r="L1034" s="730"/>
      <c r="M1034" s="731"/>
      <c r="N1034" s="589"/>
    </row>
    <row r="1035" spans="1:14" s="44" customFormat="1" ht="11.25" hidden="1">
      <c r="A1035" s="45"/>
      <c r="B1035" s="46">
        <v>4215</v>
      </c>
      <c r="C1035" s="205" t="s">
        <v>247</v>
      </c>
      <c r="D1035" s="235"/>
      <c r="E1035" s="207">
        <v>42941.16</v>
      </c>
      <c r="F1035" s="519"/>
      <c r="G1035" s="614"/>
      <c r="H1035" s="235"/>
      <c r="I1035" s="728"/>
      <c r="J1035" s="729"/>
      <c r="K1035" s="568"/>
      <c r="L1035" s="730"/>
      <c r="M1035" s="731"/>
      <c r="N1035" s="589"/>
    </row>
    <row r="1036" spans="1:14" s="44" customFormat="1" ht="11.25" hidden="1">
      <c r="A1036" s="45"/>
      <c r="B1036" s="46">
        <v>4219</v>
      </c>
      <c r="C1036" s="57" t="s">
        <v>734</v>
      </c>
      <c r="D1036" s="235"/>
      <c r="E1036" s="207">
        <v>10101.74</v>
      </c>
      <c r="F1036" s="519"/>
      <c r="G1036" s="614"/>
      <c r="H1036" s="235"/>
      <c r="I1036" s="728"/>
      <c r="J1036" s="729"/>
      <c r="K1036" s="568"/>
      <c r="L1036" s="730"/>
      <c r="M1036" s="731"/>
      <c r="N1036" s="589"/>
    </row>
    <row r="1037" spans="1:14" s="33" customFormat="1" ht="12" hidden="1">
      <c r="A1037" s="45"/>
      <c r="B1037" s="60">
        <v>422</v>
      </c>
      <c r="C1037" s="68" t="s">
        <v>142</v>
      </c>
      <c r="D1037" s="200"/>
      <c r="E1037" s="62">
        <f>SUM(E1038:E1039)</f>
        <v>78550</v>
      </c>
      <c r="F1037" s="534"/>
      <c r="G1037" s="619"/>
      <c r="H1037" s="200"/>
      <c r="I1037" s="635"/>
      <c r="J1037" s="578"/>
      <c r="K1037" s="573"/>
      <c r="L1037" s="610"/>
      <c r="M1037" s="604"/>
      <c r="N1037" s="598"/>
    </row>
    <row r="1038" spans="1:14" s="44" customFormat="1" ht="11.25" hidden="1">
      <c r="A1038" s="45"/>
      <c r="B1038" s="46">
        <v>4221</v>
      </c>
      <c r="C1038" s="205" t="s">
        <v>143</v>
      </c>
      <c r="D1038" s="235"/>
      <c r="E1038" s="207">
        <v>34550</v>
      </c>
      <c r="F1038" s="519"/>
      <c r="G1038" s="614"/>
      <c r="H1038" s="235"/>
      <c r="I1038" s="728"/>
      <c r="J1038" s="729"/>
      <c r="K1038" s="568"/>
      <c r="L1038" s="730"/>
      <c r="M1038" s="731"/>
      <c r="N1038" s="589"/>
    </row>
    <row r="1039" spans="1:14" s="44" customFormat="1" ht="11.25" hidden="1">
      <c r="A1039" s="45"/>
      <c r="B1039" s="46">
        <v>4224</v>
      </c>
      <c r="C1039" s="205" t="s">
        <v>725</v>
      </c>
      <c r="D1039" s="235"/>
      <c r="E1039" s="207">
        <v>44000</v>
      </c>
      <c r="F1039" s="519"/>
      <c r="G1039" s="614"/>
      <c r="H1039" s="235"/>
      <c r="I1039" s="728"/>
      <c r="J1039" s="729"/>
      <c r="K1039" s="568"/>
      <c r="L1039" s="730"/>
      <c r="M1039" s="731"/>
      <c r="N1039" s="589"/>
    </row>
    <row r="1040" spans="1:14" s="33" customFormat="1" ht="12" hidden="1">
      <c r="A1040" s="45"/>
      <c r="B1040" s="60">
        <v>423</v>
      </c>
      <c r="C1040" s="68" t="s">
        <v>146</v>
      </c>
      <c r="D1040" s="200"/>
      <c r="E1040" s="62">
        <f>SUM(E1041:E1048)</f>
        <v>57980.49</v>
      </c>
      <c r="F1040" s="534"/>
      <c r="G1040" s="619"/>
      <c r="H1040" s="200"/>
      <c r="I1040" s="635"/>
      <c r="J1040" s="578"/>
      <c r="K1040" s="573"/>
      <c r="L1040" s="610"/>
      <c r="M1040" s="604"/>
      <c r="N1040" s="598"/>
    </row>
    <row r="1041" spans="1:14" s="44" customFormat="1" ht="11.25" hidden="1">
      <c r="A1041" s="45"/>
      <c r="B1041" s="46">
        <v>4231</v>
      </c>
      <c r="C1041" s="205" t="s">
        <v>147</v>
      </c>
      <c r="D1041" s="235"/>
      <c r="E1041" s="207">
        <v>0</v>
      </c>
      <c r="F1041" s="519"/>
      <c r="G1041" s="614"/>
      <c r="H1041" s="235"/>
      <c r="I1041" s="728"/>
      <c r="J1041" s="729"/>
      <c r="K1041" s="568"/>
      <c r="L1041" s="730"/>
      <c r="M1041" s="731"/>
      <c r="N1041" s="589"/>
    </row>
    <row r="1042" spans="1:14" s="44" customFormat="1" ht="11.25" hidden="1">
      <c r="A1042" s="45"/>
      <c r="B1042" s="46">
        <v>4232</v>
      </c>
      <c r="C1042" s="205" t="s">
        <v>148</v>
      </c>
      <c r="D1042" s="235"/>
      <c r="E1042" s="207">
        <v>0</v>
      </c>
      <c r="F1042" s="519"/>
      <c r="G1042" s="614"/>
      <c r="H1042" s="235"/>
      <c r="I1042" s="728"/>
      <c r="J1042" s="729"/>
      <c r="K1042" s="568"/>
      <c r="L1042" s="730"/>
      <c r="M1042" s="731"/>
      <c r="N1042" s="589"/>
    </row>
    <row r="1043" spans="1:14" s="44" customFormat="1" ht="11.25" hidden="1">
      <c r="A1043" s="45"/>
      <c r="B1043" s="46">
        <v>4233</v>
      </c>
      <c r="C1043" s="205" t="s">
        <v>149</v>
      </c>
      <c r="D1043" s="235"/>
      <c r="E1043" s="207">
        <v>47863.49</v>
      </c>
      <c r="F1043" s="519"/>
      <c r="G1043" s="614"/>
      <c r="H1043" s="235"/>
      <c r="I1043" s="728"/>
      <c r="J1043" s="729"/>
      <c r="K1043" s="568"/>
      <c r="L1043" s="730"/>
      <c r="M1043" s="731"/>
      <c r="N1043" s="589"/>
    </row>
    <row r="1044" spans="1:14" s="44" customFormat="1" ht="11.25" hidden="1">
      <c r="A1044" s="45"/>
      <c r="B1044" s="46">
        <v>4234</v>
      </c>
      <c r="C1044" s="205" t="s">
        <v>150</v>
      </c>
      <c r="D1044" s="235"/>
      <c r="E1044" s="207">
        <v>0</v>
      </c>
      <c r="F1044" s="519"/>
      <c r="G1044" s="614"/>
      <c r="H1044" s="235"/>
      <c r="I1044" s="728"/>
      <c r="J1044" s="729"/>
      <c r="K1044" s="568"/>
      <c r="L1044" s="730"/>
      <c r="M1044" s="731"/>
      <c r="N1044" s="589"/>
    </row>
    <row r="1045" spans="1:14" s="44" customFormat="1" ht="11.25" hidden="1">
      <c r="A1045" s="45"/>
      <c r="B1045" s="46">
        <v>4235</v>
      </c>
      <c r="C1045" s="205" t="s">
        <v>151</v>
      </c>
      <c r="D1045" s="235"/>
      <c r="E1045" s="207">
        <v>0</v>
      </c>
      <c r="F1045" s="519"/>
      <c r="G1045" s="614"/>
      <c r="H1045" s="235"/>
      <c r="I1045" s="728"/>
      <c r="J1045" s="729"/>
      <c r="K1045" s="568"/>
      <c r="L1045" s="730"/>
      <c r="M1045" s="731"/>
      <c r="N1045" s="589"/>
    </row>
    <row r="1046" spans="1:14" s="44" customFormat="1" ht="11.25" hidden="1">
      <c r="A1046" s="45"/>
      <c r="B1046" s="46">
        <v>4236</v>
      </c>
      <c r="C1046" s="205" t="s">
        <v>153</v>
      </c>
      <c r="D1046" s="235"/>
      <c r="E1046" s="207">
        <v>0</v>
      </c>
      <c r="F1046" s="519"/>
      <c r="G1046" s="614"/>
      <c r="H1046" s="235"/>
      <c r="I1046" s="728"/>
      <c r="J1046" s="729"/>
      <c r="K1046" s="568"/>
      <c r="L1046" s="730"/>
      <c r="M1046" s="731"/>
      <c r="N1046" s="589"/>
    </row>
    <row r="1047" spans="1:14" s="44" customFormat="1" ht="11.25" hidden="1">
      <c r="A1047" s="45"/>
      <c r="B1047" s="46">
        <v>4237</v>
      </c>
      <c r="C1047" s="205" t="s">
        <v>154</v>
      </c>
      <c r="D1047" s="235"/>
      <c r="E1047" s="207">
        <v>2557</v>
      </c>
      <c r="F1047" s="519"/>
      <c r="G1047" s="614"/>
      <c r="H1047" s="235"/>
      <c r="I1047" s="728"/>
      <c r="J1047" s="729"/>
      <c r="K1047" s="568"/>
      <c r="L1047" s="730"/>
      <c r="M1047" s="731"/>
      <c r="N1047" s="589"/>
    </row>
    <row r="1048" spans="1:14" s="44" customFormat="1" ht="11.25" hidden="1">
      <c r="A1048" s="45"/>
      <c r="B1048" s="46">
        <v>4239</v>
      </c>
      <c r="C1048" s="205" t="s">
        <v>156</v>
      </c>
      <c r="D1048" s="235"/>
      <c r="E1048" s="207">
        <v>7560</v>
      </c>
      <c r="F1048" s="519"/>
      <c r="G1048" s="614"/>
      <c r="H1048" s="235"/>
      <c r="I1048" s="728"/>
      <c r="J1048" s="729"/>
      <c r="K1048" s="568"/>
      <c r="L1048" s="730"/>
      <c r="M1048" s="731"/>
      <c r="N1048" s="589"/>
    </row>
    <row r="1049" spans="1:14" s="33" customFormat="1" ht="12" hidden="1">
      <c r="A1049" s="45"/>
      <c r="B1049" s="60">
        <v>424</v>
      </c>
      <c r="C1049" s="68" t="s">
        <v>158</v>
      </c>
      <c r="D1049" s="200"/>
      <c r="E1049" s="62">
        <f>SUM(E1050:E1051)</f>
        <v>0</v>
      </c>
      <c r="F1049" s="534"/>
      <c r="G1049" s="619"/>
      <c r="H1049" s="200"/>
      <c r="I1049" s="635"/>
      <c r="J1049" s="578"/>
      <c r="K1049" s="573"/>
      <c r="L1049" s="610"/>
      <c r="M1049" s="604"/>
      <c r="N1049" s="598"/>
    </row>
    <row r="1050" spans="1:14" s="44" customFormat="1" ht="11.25" hidden="1">
      <c r="A1050" s="45"/>
      <c r="B1050" s="46">
        <v>4242</v>
      </c>
      <c r="C1050" s="205" t="s">
        <v>159</v>
      </c>
      <c r="D1050" s="235"/>
      <c r="E1050" s="207">
        <v>0</v>
      </c>
      <c r="F1050" s="519"/>
      <c r="G1050" s="614"/>
      <c r="H1050" s="235"/>
      <c r="I1050" s="728"/>
      <c r="J1050" s="729"/>
      <c r="K1050" s="568"/>
      <c r="L1050" s="730"/>
      <c r="M1050" s="731"/>
      <c r="N1050" s="589"/>
    </row>
    <row r="1051" spans="1:14" s="44" customFormat="1" ht="11.25" hidden="1">
      <c r="A1051" s="45"/>
      <c r="B1051" s="46">
        <v>4246</v>
      </c>
      <c r="C1051" s="205" t="s">
        <v>254</v>
      </c>
      <c r="D1051" s="235"/>
      <c r="E1051" s="207">
        <v>0</v>
      </c>
      <c r="F1051" s="519"/>
      <c r="G1051" s="614"/>
      <c r="H1051" s="235"/>
      <c r="I1051" s="728"/>
      <c r="J1051" s="729"/>
      <c r="K1051" s="568"/>
      <c r="L1051" s="730"/>
      <c r="M1051" s="731"/>
      <c r="N1051" s="589"/>
    </row>
    <row r="1052" spans="1:14" s="33" customFormat="1" ht="12" hidden="1">
      <c r="A1052" s="45"/>
      <c r="B1052" s="60">
        <v>425</v>
      </c>
      <c r="C1052" s="68" t="s">
        <v>342</v>
      </c>
      <c r="D1052" s="200"/>
      <c r="E1052" s="62">
        <f>SUM(E1053:E1054)</f>
        <v>182694.22999999998</v>
      </c>
      <c r="F1052" s="534"/>
      <c r="G1052" s="619"/>
      <c r="H1052" s="200"/>
      <c r="I1052" s="635"/>
      <c r="J1052" s="578"/>
      <c r="K1052" s="573"/>
      <c r="L1052" s="610"/>
      <c r="M1052" s="604"/>
      <c r="N1052" s="598"/>
    </row>
    <row r="1053" spans="1:14" s="44" customFormat="1" ht="11.25" hidden="1">
      <c r="A1053" s="45"/>
      <c r="B1053" s="46">
        <v>4251</v>
      </c>
      <c r="C1053" s="205" t="s">
        <v>664</v>
      </c>
      <c r="D1053" s="235"/>
      <c r="E1053" s="207">
        <v>132104.65</v>
      </c>
      <c r="F1053" s="519"/>
      <c r="G1053" s="614"/>
      <c r="H1053" s="235"/>
      <c r="I1053" s="728"/>
      <c r="J1053" s="729"/>
      <c r="K1053" s="568"/>
      <c r="L1053" s="730"/>
      <c r="M1053" s="731"/>
      <c r="N1053" s="589"/>
    </row>
    <row r="1054" spans="1:14" s="44" customFormat="1" ht="11.25" hidden="1">
      <c r="A1054" s="45"/>
      <c r="B1054" s="46">
        <v>4252</v>
      </c>
      <c r="C1054" s="205" t="s">
        <v>343</v>
      </c>
      <c r="D1054" s="235"/>
      <c r="E1054" s="207">
        <v>50589.58</v>
      </c>
      <c r="F1054" s="519"/>
      <c r="G1054" s="614"/>
      <c r="H1054" s="235"/>
      <c r="I1054" s="728"/>
      <c r="J1054" s="729"/>
      <c r="K1054" s="568"/>
      <c r="L1054" s="730"/>
      <c r="M1054" s="731"/>
      <c r="N1054" s="589"/>
    </row>
    <row r="1055" spans="1:14" s="33" customFormat="1" ht="12" hidden="1">
      <c r="A1055" s="45"/>
      <c r="B1055" s="60">
        <v>426</v>
      </c>
      <c r="C1055" s="68" t="s">
        <v>165</v>
      </c>
      <c r="D1055" s="200"/>
      <c r="E1055" s="62">
        <f>SUM(E1056:E1061)</f>
        <v>297135.83999999997</v>
      </c>
      <c r="F1055" s="534"/>
      <c r="G1055" s="619"/>
      <c r="H1055" s="200"/>
      <c r="I1055" s="635"/>
      <c r="J1055" s="578"/>
      <c r="K1055" s="573"/>
      <c r="L1055" s="610"/>
      <c r="M1055" s="604"/>
      <c r="N1055" s="598"/>
    </row>
    <row r="1056" spans="1:14" s="44" customFormat="1" ht="11.25" hidden="1">
      <c r="A1056" s="45"/>
      <c r="B1056" s="46">
        <v>4261</v>
      </c>
      <c r="C1056" s="205" t="s">
        <v>166</v>
      </c>
      <c r="D1056" s="235"/>
      <c r="E1056" s="207">
        <v>48298</v>
      </c>
      <c r="F1056" s="318"/>
      <c r="G1056" s="614"/>
      <c r="H1056" s="235"/>
      <c r="I1056" s="728"/>
      <c r="J1056" s="729"/>
      <c r="K1056" s="568"/>
      <c r="L1056" s="730"/>
      <c r="M1056" s="731"/>
      <c r="N1056" s="589"/>
    </row>
    <row r="1057" spans="1:14" s="44" customFormat="1" ht="11.25" hidden="1">
      <c r="A1057" s="45"/>
      <c r="B1057" s="46">
        <v>4263</v>
      </c>
      <c r="C1057" s="205" t="s">
        <v>167</v>
      </c>
      <c r="D1057" s="235"/>
      <c r="E1057" s="207">
        <v>107626.49</v>
      </c>
      <c r="F1057" s="318"/>
      <c r="G1057" s="614"/>
      <c r="H1057" s="235"/>
      <c r="I1057" s="728"/>
      <c r="J1057" s="729"/>
      <c r="K1057" s="568"/>
      <c r="L1057" s="730"/>
      <c r="M1057" s="731"/>
      <c r="N1057" s="589"/>
    </row>
    <row r="1058" spans="1:14" s="44" customFormat="1" ht="11.25" hidden="1">
      <c r="A1058" s="45"/>
      <c r="B1058" s="46">
        <v>4264</v>
      </c>
      <c r="C1058" s="205" t="s">
        <v>168</v>
      </c>
      <c r="D1058" s="235"/>
      <c r="E1058" s="207">
        <v>53417.34</v>
      </c>
      <c r="F1058" s="318"/>
      <c r="G1058" s="614"/>
      <c r="H1058" s="235"/>
      <c r="I1058" s="728"/>
      <c r="J1058" s="729"/>
      <c r="K1058" s="568"/>
      <c r="L1058" s="730"/>
      <c r="M1058" s="731"/>
      <c r="N1058" s="589"/>
    </row>
    <row r="1059" spans="1:14" s="44" customFormat="1" ht="11.25" hidden="1">
      <c r="A1059" s="45"/>
      <c r="B1059" s="46">
        <v>4266</v>
      </c>
      <c r="C1059" s="205" t="s">
        <v>192</v>
      </c>
      <c r="D1059" s="235"/>
      <c r="E1059" s="207">
        <v>500</v>
      </c>
      <c r="F1059" s="318"/>
      <c r="G1059" s="614"/>
      <c r="H1059" s="235"/>
      <c r="I1059" s="728"/>
      <c r="J1059" s="729"/>
      <c r="K1059" s="568"/>
      <c r="L1059" s="730"/>
      <c r="M1059" s="731"/>
      <c r="N1059" s="589"/>
    </row>
    <row r="1060" spans="1:14" s="44" customFormat="1" ht="11.25" hidden="1">
      <c r="A1060" s="45"/>
      <c r="B1060" s="46">
        <v>4268</v>
      </c>
      <c r="C1060" s="205" t="s">
        <v>169</v>
      </c>
      <c r="D1060" s="235"/>
      <c r="E1060" s="207">
        <v>80103.01</v>
      </c>
      <c r="F1060" s="318"/>
      <c r="G1060" s="614"/>
      <c r="H1060" s="235"/>
      <c r="I1060" s="728"/>
      <c r="J1060" s="729"/>
      <c r="K1060" s="568"/>
      <c r="L1060" s="730"/>
      <c r="M1060" s="731"/>
      <c r="N1060" s="589"/>
    </row>
    <row r="1061" spans="1:14" s="44" customFormat="1" ht="11.25" hidden="1">
      <c r="A1061" s="45"/>
      <c r="B1061" s="46">
        <v>4269</v>
      </c>
      <c r="C1061" s="205" t="s">
        <v>170</v>
      </c>
      <c r="D1061" s="235"/>
      <c r="E1061" s="207">
        <v>7191</v>
      </c>
      <c r="F1061" s="318"/>
      <c r="G1061" s="614"/>
      <c r="H1061" s="235"/>
      <c r="I1061" s="728"/>
      <c r="J1061" s="729"/>
      <c r="K1061" s="568"/>
      <c r="L1061" s="730"/>
      <c r="M1061" s="731"/>
      <c r="N1061" s="589"/>
    </row>
    <row r="1062" spans="1:14" s="33" customFormat="1" ht="12" hidden="1">
      <c r="A1062" s="45"/>
      <c r="B1062" s="60">
        <v>472</v>
      </c>
      <c r="C1062" s="68" t="s">
        <v>172</v>
      </c>
      <c r="D1062" s="200"/>
      <c r="E1062" s="74"/>
      <c r="F1062" s="534"/>
      <c r="G1062" s="619"/>
      <c r="H1062" s="200"/>
      <c r="I1062" s="635"/>
      <c r="J1062" s="578"/>
      <c r="K1062" s="573"/>
      <c r="L1062" s="610"/>
      <c r="M1062" s="604"/>
      <c r="N1062" s="598"/>
    </row>
    <row r="1063" spans="1:14" s="33" customFormat="1" ht="12" hidden="1">
      <c r="A1063" s="45"/>
      <c r="B1063" s="60">
        <v>482</v>
      </c>
      <c r="C1063" s="199" t="s">
        <v>175</v>
      </c>
      <c r="D1063" s="200"/>
      <c r="E1063" s="74">
        <f>SUM(E1064:E1065)</f>
        <v>0</v>
      </c>
      <c r="F1063" s="534"/>
      <c r="G1063" s="619"/>
      <c r="H1063" s="200"/>
      <c r="I1063" s="635"/>
      <c r="J1063" s="578"/>
      <c r="K1063" s="573"/>
      <c r="L1063" s="610"/>
      <c r="M1063" s="604"/>
      <c r="N1063" s="598"/>
    </row>
    <row r="1064" spans="1:14" s="66" customFormat="1" ht="11.25" hidden="1">
      <c r="A1064" s="51"/>
      <c r="B1064" s="52">
        <v>4821</v>
      </c>
      <c r="C1064" s="208" t="s">
        <v>265</v>
      </c>
      <c r="D1064" s="209"/>
      <c r="E1064" s="207"/>
      <c r="F1064" s="519"/>
      <c r="G1064" s="617"/>
      <c r="H1064" s="209"/>
      <c r="I1064" s="728"/>
      <c r="J1064" s="729"/>
      <c r="K1064" s="571"/>
      <c r="L1064" s="730"/>
      <c r="M1064" s="731"/>
      <c r="N1064" s="594"/>
    </row>
    <row r="1065" spans="1:14" s="44" customFormat="1" ht="11.25" hidden="1">
      <c r="A1065" s="51"/>
      <c r="B1065" s="46">
        <v>4822</v>
      </c>
      <c r="C1065" s="205" t="s">
        <v>176</v>
      </c>
      <c r="D1065" s="209"/>
      <c r="E1065" s="207">
        <v>0</v>
      </c>
      <c r="F1065" s="519"/>
      <c r="G1065" s="614"/>
      <c r="H1065" s="209"/>
      <c r="I1065" s="728"/>
      <c r="J1065" s="729"/>
      <c r="K1065" s="568"/>
      <c r="L1065" s="730"/>
      <c r="M1065" s="731"/>
      <c r="N1065" s="589"/>
    </row>
    <row r="1066" spans="1:14" s="66" customFormat="1" ht="12">
      <c r="A1066" s="51" t="s">
        <v>533</v>
      </c>
      <c r="B1066" s="90">
        <v>4632</v>
      </c>
      <c r="C1066" s="68" t="s">
        <v>665</v>
      </c>
      <c r="D1066" s="200">
        <v>0</v>
      </c>
      <c r="E1066" s="200">
        <f>E1067+E1070</f>
        <v>0</v>
      </c>
      <c r="F1066" s="318"/>
      <c r="G1066" s="617"/>
      <c r="H1066" s="200"/>
      <c r="I1066" s="728"/>
      <c r="J1066" s="729"/>
      <c r="K1066" s="571"/>
      <c r="L1066" s="730"/>
      <c r="M1066" s="731"/>
      <c r="N1066" s="594"/>
    </row>
    <row r="1067" spans="1:14" s="33" customFormat="1" ht="12" hidden="1">
      <c r="A1067" s="45"/>
      <c r="B1067" s="60">
        <v>511</v>
      </c>
      <c r="C1067" s="199" t="s">
        <v>269</v>
      </c>
      <c r="D1067" s="200"/>
      <c r="E1067" s="74">
        <f>SUM(E1068:E1069)</f>
        <v>0</v>
      </c>
      <c r="F1067" s="534"/>
      <c r="G1067" s="619"/>
      <c r="H1067" s="200"/>
      <c r="I1067" s="635"/>
      <c r="J1067" s="578"/>
      <c r="K1067" s="573"/>
      <c r="L1067" s="610"/>
      <c r="M1067" s="604"/>
      <c r="N1067" s="598"/>
    </row>
    <row r="1068" spans="1:14" s="44" customFormat="1" ht="11.25" hidden="1">
      <c r="A1068" s="45"/>
      <c r="B1068" s="46">
        <v>5113</v>
      </c>
      <c r="C1068" s="333" t="s">
        <v>735</v>
      </c>
      <c r="D1068" s="235"/>
      <c r="E1068" s="235">
        <v>0</v>
      </c>
      <c r="F1068" s="530"/>
      <c r="G1068" s="614"/>
      <c r="H1068" s="235"/>
      <c r="I1068" s="728"/>
      <c r="J1068" s="729"/>
      <c r="K1068" s="568"/>
      <c r="L1068" s="730"/>
      <c r="M1068" s="731"/>
      <c r="N1068" s="589"/>
    </row>
    <row r="1069" spans="1:14" s="44" customFormat="1" ht="11.25" hidden="1">
      <c r="A1069" s="45"/>
      <c r="B1069" s="46">
        <v>5114</v>
      </c>
      <c r="C1069" s="333" t="s">
        <v>271</v>
      </c>
      <c r="D1069" s="235"/>
      <c r="E1069" s="235">
        <v>0</v>
      </c>
      <c r="F1069" s="530"/>
      <c r="G1069" s="614"/>
      <c r="H1069" s="235"/>
      <c r="I1069" s="728"/>
      <c r="J1069" s="729"/>
      <c r="K1069" s="568"/>
      <c r="L1069" s="730"/>
      <c r="M1069" s="731"/>
      <c r="N1069" s="589"/>
    </row>
    <row r="1070" spans="1:14" s="33" customFormat="1" ht="12" hidden="1">
      <c r="A1070" s="45"/>
      <c r="B1070" s="60">
        <v>512</v>
      </c>
      <c r="C1070" s="68" t="s">
        <v>273</v>
      </c>
      <c r="D1070" s="200"/>
      <c r="E1070" s="74">
        <f>SUM(E1071)</f>
        <v>0</v>
      </c>
      <c r="F1070" s="534"/>
      <c r="G1070" s="619"/>
      <c r="H1070" s="200"/>
      <c r="I1070" s="635"/>
      <c r="J1070" s="578"/>
      <c r="K1070" s="573"/>
      <c r="L1070" s="610"/>
      <c r="M1070" s="604"/>
      <c r="N1070" s="598"/>
    </row>
    <row r="1071" spans="1:14" s="44" customFormat="1" ht="11.25" hidden="1">
      <c r="A1071" s="45"/>
      <c r="B1071" s="46">
        <v>5126</v>
      </c>
      <c r="C1071" s="205" t="s">
        <v>627</v>
      </c>
      <c r="D1071" s="235"/>
      <c r="E1071" s="207">
        <v>0</v>
      </c>
      <c r="F1071" s="517"/>
      <c r="G1071" s="614"/>
      <c r="H1071" s="235"/>
      <c r="I1071" s="728"/>
      <c r="J1071" s="729"/>
      <c r="K1071" s="568"/>
      <c r="L1071" s="730"/>
      <c r="M1071" s="731"/>
      <c r="N1071" s="589"/>
    </row>
    <row r="1072" spans="1:14" s="33" customFormat="1" ht="12">
      <c r="A1072" s="971"/>
      <c r="B1072" s="337"/>
      <c r="C1072" s="334" t="s">
        <v>746</v>
      </c>
      <c r="D1072" s="200">
        <f>D1021+D1066</f>
        <v>4900000</v>
      </c>
      <c r="E1072" s="74">
        <f>E1021</f>
        <v>2456954.0199999996</v>
      </c>
      <c r="F1072" s="534">
        <f>E1072/D1072</f>
        <v>0.501419187755102</v>
      </c>
      <c r="G1072" s="619"/>
      <c r="H1072" s="200">
        <f>H1021+H1066</f>
        <v>4900000</v>
      </c>
      <c r="I1072" s="635"/>
      <c r="J1072" s="578"/>
      <c r="K1072" s="573"/>
      <c r="L1072" s="610"/>
      <c r="M1072" s="604"/>
      <c r="N1072" s="598"/>
    </row>
    <row r="1073" spans="1:6" ht="12.75">
      <c r="A1073" s="1063"/>
      <c r="B1073" s="327"/>
      <c r="C1073" s="176" t="s">
        <v>748</v>
      </c>
      <c r="D1073" s="887"/>
      <c r="E1073" s="328"/>
      <c r="F1073" s="545"/>
    </row>
    <row r="1074" spans="1:14" s="38" customFormat="1" ht="12">
      <c r="A1074" s="34" t="s">
        <v>634</v>
      </c>
      <c r="B1074" s="335">
        <v>463</v>
      </c>
      <c r="C1074" s="61" t="s">
        <v>662</v>
      </c>
      <c r="D1074" s="198">
        <f>D1075+D1123</f>
        <v>3590000</v>
      </c>
      <c r="E1074" s="198">
        <f>E1075+E1123</f>
        <v>2099414.52</v>
      </c>
      <c r="F1074" s="524">
        <f>E1074/D1074</f>
        <v>0.5847951309192201</v>
      </c>
      <c r="G1074" s="614"/>
      <c r="H1074" s="198">
        <f>H1075+H1123</f>
        <v>3590000</v>
      </c>
      <c r="I1074" s="751"/>
      <c r="J1074" s="575"/>
      <c r="K1074" s="581"/>
      <c r="L1074" s="607"/>
      <c r="M1074" s="601"/>
      <c r="N1074" s="590"/>
    </row>
    <row r="1075" spans="1:14" s="44" customFormat="1" ht="12">
      <c r="A1075" s="45" t="s">
        <v>534</v>
      </c>
      <c r="B1075" s="67">
        <v>4631</v>
      </c>
      <c r="C1075" s="68" t="s">
        <v>663</v>
      </c>
      <c r="D1075" s="200">
        <v>3100000</v>
      </c>
      <c r="E1075" s="74">
        <f>E1076+E1078+E1079+E1081+E1083+E1090+E1092+E1101+E1104+E1107+E1115+E1117+E1118+E1120</f>
        <v>1627494.56</v>
      </c>
      <c r="F1075" s="521"/>
      <c r="G1075" s="614"/>
      <c r="H1075" s="200">
        <v>3100000</v>
      </c>
      <c r="I1075" s="728"/>
      <c r="J1075" s="729"/>
      <c r="K1075" s="568"/>
      <c r="L1075" s="730"/>
      <c r="M1075" s="731"/>
      <c r="N1075" s="589"/>
    </row>
    <row r="1076" spans="1:14" s="44" customFormat="1" ht="12" hidden="1">
      <c r="A1076" s="45"/>
      <c r="B1076" s="60">
        <v>413</v>
      </c>
      <c r="C1076" s="199" t="s">
        <v>237</v>
      </c>
      <c r="D1076" s="200"/>
      <c r="E1076" s="203">
        <f>E1077</f>
        <v>0</v>
      </c>
      <c r="F1076" s="521"/>
      <c r="G1076" s="614"/>
      <c r="H1076" s="200"/>
      <c r="I1076" s="728"/>
      <c r="J1076" s="729"/>
      <c r="K1076" s="568"/>
      <c r="L1076" s="730"/>
      <c r="M1076" s="731"/>
      <c r="N1076" s="589"/>
    </row>
    <row r="1077" spans="1:14" s="44" customFormat="1" ht="12" hidden="1">
      <c r="A1077" s="45"/>
      <c r="B1077" s="67">
        <v>413</v>
      </c>
      <c r="C1077" s="205" t="s">
        <v>237</v>
      </c>
      <c r="D1077" s="200"/>
      <c r="E1077" s="203">
        <v>0</v>
      </c>
      <c r="F1077" s="521"/>
      <c r="G1077" s="614"/>
      <c r="H1077" s="200"/>
      <c r="I1077" s="728"/>
      <c r="J1077" s="729"/>
      <c r="K1077" s="568"/>
      <c r="L1077" s="730"/>
      <c r="M1077" s="731"/>
      <c r="N1077" s="589"/>
    </row>
    <row r="1078" spans="1:14" s="44" customFormat="1" ht="12" hidden="1">
      <c r="A1078" s="45"/>
      <c r="B1078" s="60">
        <v>414</v>
      </c>
      <c r="C1078" s="68" t="s">
        <v>134</v>
      </c>
      <c r="D1078" s="200"/>
      <c r="E1078" s="203"/>
      <c r="F1078" s="318"/>
      <c r="G1078" s="614"/>
      <c r="H1078" s="200"/>
      <c r="I1078" s="728"/>
      <c r="J1078" s="729"/>
      <c r="K1078" s="568"/>
      <c r="L1078" s="730"/>
      <c r="M1078" s="731"/>
      <c r="N1078" s="589"/>
    </row>
    <row r="1079" spans="1:14" s="44" customFormat="1" ht="12" hidden="1">
      <c r="A1079" s="45"/>
      <c r="B1079" s="60">
        <v>415</v>
      </c>
      <c r="C1079" s="199" t="s">
        <v>187</v>
      </c>
      <c r="D1079" s="200"/>
      <c r="E1079" s="202">
        <f>E1080</f>
        <v>125046.23</v>
      </c>
      <c r="F1079" s="521"/>
      <c r="G1079" s="614"/>
      <c r="H1079" s="200"/>
      <c r="I1079" s="728"/>
      <c r="J1079" s="729"/>
      <c r="K1079" s="568"/>
      <c r="L1079" s="730"/>
      <c r="M1079" s="731"/>
      <c r="N1079" s="589"/>
    </row>
    <row r="1080" spans="1:14" s="44" customFormat="1" ht="11.25" hidden="1">
      <c r="A1080" s="45"/>
      <c r="B1080" s="46">
        <v>4151</v>
      </c>
      <c r="C1080" s="205" t="s">
        <v>187</v>
      </c>
      <c r="D1080" s="235"/>
      <c r="E1080" s="207">
        <v>125046.23</v>
      </c>
      <c r="F1080" s="521"/>
      <c r="G1080" s="614"/>
      <c r="H1080" s="235"/>
      <c r="I1080" s="728"/>
      <c r="J1080" s="729"/>
      <c r="K1080" s="568"/>
      <c r="L1080" s="730"/>
      <c r="M1080" s="731"/>
      <c r="N1080" s="589"/>
    </row>
    <row r="1081" spans="1:14" s="33" customFormat="1" ht="12" hidden="1">
      <c r="A1081" s="45"/>
      <c r="B1081" s="60">
        <v>416</v>
      </c>
      <c r="C1081" s="199" t="s">
        <v>137</v>
      </c>
      <c r="D1081" s="200"/>
      <c r="E1081" s="202">
        <f>E1082</f>
        <v>56291.33</v>
      </c>
      <c r="F1081" s="534"/>
      <c r="G1081" s="619"/>
      <c r="H1081" s="200"/>
      <c r="I1081" s="635"/>
      <c r="J1081" s="578"/>
      <c r="K1081" s="573"/>
      <c r="L1081" s="610"/>
      <c r="M1081" s="604"/>
      <c r="N1081" s="598"/>
    </row>
    <row r="1082" spans="1:14" s="66" customFormat="1" ht="11.25" hidden="1">
      <c r="A1082" s="51"/>
      <c r="B1082" s="52">
        <v>4161</v>
      </c>
      <c r="C1082" s="208" t="s">
        <v>733</v>
      </c>
      <c r="D1082" s="235"/>
      <c r="E1082" s="330">
        <v>56291.33</v>
      </c>
      <c r="F1082" s="521"/>
      <c r="G1082" s="617"/>
      <c r="H1082" s="235"/>
      <c r="I1082" s="728"/>
      <c r="J1082" s="729"/>
      <c r="K1082" s="571"/>
      <c r="L1082" s="730"/>
      <c r="M1082" s="731"/>
      <c r="N1082" s="594"/>
    </row>
    <row r="1083" spans="1:14" s="33" customFormat="1" ht="12" hidden="1">
      <c r="A1083" s="45"/>
      <c r="B1083" s="60">
        <v>421</v>
      </c>
      <c r="C1083" s="68" t="s">
        <v>139</v>
      </c>
      <c r="D1083" s="200"/>
      <c r="E1083" s="62">
        <f>SUM(E1084:E1089)</f>
        <v>510931.44000000006</v>
      </c>
      <c r="F1083" s="534"/>
      <c r="G1083" s="619"/>
      <c r="H1083" s="200"/>
      <c r="I1083" s="635"/>
      <c r="J1083" s="578"/>
      <c r="K1083" s="573"/>
      <c r="L1083" s="610"/>
      <c r="M1083" s="604"/>
      <c r="N1083" s="598"/>
    </row>
    <row r="1084" spans="1:14" s="44" customFormat="1" ht="11.25" hidden="1">
      <c r="A1084" s="45"/>
      <c r="B1084" s="46">
        <v>4211</v>
      </c>
      <c r="C1084" s="205" t="s">
        <v>244</v>
      </c>
      <c r="D1084" s="235"/>
      <c r="E1084" s="207">
        <v>80000</v>
      </c>
      <c r="F1084" s="519"/>
      <c r="G1084" s="614"/>
      <c r="H1084" s="235"/>
      <c r="I1084" s="728"/>
      <c r="J1084" s="729"/>
      <c r="K1084" s="568"/>
      <c r="L1084" s="730"/>
      <c r="M1084" s="731"/>
      <c r="N1084" s="589"/>
    </row>
    <row r="1085" spans="1:14" s="44" customFormat="1" ht="11.25" hidden="1">
      <c r="A1085" s="45"/>
      <c r="B1085" s="46">
        <v>4212</v>
      </c>
      <c r="C1085" s="205" t="s">
        <v>245</v>
      </c>
      <c r="D1085" s="235"/>
      <c r="E1085" s="207">
        <v>291549.07</v>
      </c>
      <c r="F1085" s="519"/>
      <c r="G1085" s="614"/>
      <c r="H1085" s="235"/>
      <c r="I1085" s="728"/>
      <c r="J1085" s="729"/>
      <c r="K1085" s="568"/>
      <c r="L1085" s="730"/>
      <c r="M1085" s="731"/>
      <c r="N1085" s="589"/>
    </row>
    <row r="1086" spans="1:14" s="44" customFormat="1" ht="11.25" hidden="1">
      <c r="A1086" s="45"/>
      <c r="B1086" s="46">
        <v>4213</v>
      </c>
      <c r="C1086" s="205" t="s">
        <v>246</v>
      </c>
      <c r="D1086" s="235"/>
      <c r="E1086" s="207">
        <v>0</v>
      </c>
      <c r="F1086" s="519"/>
      <c r="G1086" s="614"/>
      <c r="H1086" s="235"/>
      <c r="I1086" s="728"/>
      <c r="J1086" s="729"/>
      <c r="K1086" s="568"/>
      <c r="L1086" s="730"/>
      <c r="M1086" s="731"/>
      <c r="N1086" s="589"/>
    </row>
    <row r="1087" spans="1:14" s="44" customFormat="1" ht="11.25" hidden="1">
      <c r="A1087" s="45"/>
      <c r="B1087" s="46">
        <v>4214</v>
      </c>
      <c r="C1087" s="205" t="s">
        <v>140</v>
      </c>
      <c r="D1087" s="235"/>
      <c r="E1087" s="207">
        <v>51069.4</v>
      </c>
      <c r="F1087" s="519"/>
      <c r="G1087" s="614"/>
      <c r="H1087" s="235"/>
      <c r="I1087" s="728"/>
      <c r="J1087" s="729"/>
      <c r="K1087" s="568"/>
      <c r="L1087" s="730"/>
      <c r="M1087" s="731"/>
      <c r="N1087" s="589"/>
    </row>
    <row r="1088" spans="1:14" s="44" customFormat="1" ht="11.25" hidden="1">
      <c r="A1088" s="45"/>
      <c r="B1088" s="46">
        <v>4215</v>
      </c>
      <c r="C1088" s="205" t="s">
        <v>247</v>
      </c>
      <c r="D1088" s="235"/>
      <c r="E1088" s="207">
        <v>88312.97</v>
      </c>
      <c r="F1088" s="519"/>
      <c r="G1088" s="614"/>
      <c r="H1088" s="235"/>
      <c r="I1088" s="728"/>
      <c r="J1088" s="729"/>
      <c r="K1088" s="568"/>
      <c r="L1088" s="730"/>
      <c r="M1088" s="731"/>
      <c r="N1088" s="589"/>
    </row>
    <row r="1089" spans="1:14" s="44" customFormat="1" ht="11.25" hidden="1">
      <c r="A1089" s="45"/>
      <c r="B1089" s="46">
        <v>4219</v>
      </c>
      <c r="C1089" s="57" t="s">
        <v>734</v>
      </c>
      <c r="D1089" s="235"/>
      <c r="E1089" s="207">
        <v>0</v>
      </c>
      <c r="F1089" s="519"/>
      <c r="G1089" s="614"/>
      <c r="H1089" s="235"/>
      <c r="I1089" s="728"/>
      <c r="J1089" s="729"/>
      <c r="K1089" s="568"/>
      <c r="L1089" s="730"/>
      <c r="M1089" s="731"/>
      <c r="N1089" s="589"/>
    </row>
    <row r="1090" spans="1:14" s="33" customFormat="1" ht="12" hidden="1">
      <c r="A1090" s="45"/>
      <c r="B1090" s="60">
        <v>422</v>
      </c>
      <c r="C1090" s="68" t="s">
        <v>142</v>
      </c>
      <c r="D1090" s="200"/>
      <c r="E1090" s="62">
        <f>E1091</f>
        <v>14415</v>
      </c>
      <c r="F1090" s="534"/>
      <c r="G1090" s="619"/>
      <c r="H1090" s="200"/>
      <c r="I1090" s="635"/>
      <c r="J1090" s="578"/>
      <c r="K1090" s="573"/>
      <c r="L1090" s="610"/>
      <c r="M1090" s="604"/>
      <c r="N1090" s="598"/>
    </row>
    <row r="1091" spans="1:14" s="44" customFormat="1" ht="11.25" hidden="1">
      <c r="A1091" s="45"/>
      <c r="B1091" s="46">
        <v>4221</v>
      </c>
      <c r="C1091" s="205" t="s">
        <v>143</v>
      </c>
      <c r="D1091" s="235"/>
      <c r="E1091" s="207">
        <v>14415</v>
      </c>
      <c r="F1091" s="519"/>
      <c r="G1091" s="614"/>
      <c r="H1091" s="235"/>
      <c r="I1091" s="728"/>
      <c r="J1091" s="729"/>
      <c r="K1091" s="568"/>
      <c r="L1091" s="730"/>
      <c r="M1091" s="731"/>
      <c r="N1091" s="589"/>
    </row>
    <row r="1092" spans="1:14" s="33" customFormat="1" ht="12" hidden="1">
      <c r="A1092" s="45"/>
      <c r="B1092" s="60">
        <v>423</v>
      </c>
      <c r="C1092" s="68" t="s">
        <v>146</v>
      </c>
      <c r="D1092" s="200"/>
      <c r="E1092" s="62">
        <f>SUM(E1093:E1100)</f>
        <v>67265.84</v>
      </c>
      <c r="F1092" s="534"/>
      <c r="G1092" s="619"/>
      <c r="H1092" s="200"/>
      <c r="I1092" s="635"/>
      <c r="J1092" s="578"/>
      <c r="K1092" s="573"/>
      <c r="L1092" s="610"/>
      <c r="M1092" s="604"/>
      <c r="N1092" s="598"/>
    </row>
    <row r="1093" spans="1:14" s="44" customFormat="1" ht="11.25" hidden="1">
      <c r="A1093" s="45"/>
      <c r="B1093" s="46">
        <v>4231</v>
      </c>
      <c r="C1093" s="205" t="s">
        <v>147</v>
      </c>
      <c r="D1093" s="235"/>
      <c r="E1093" s="207">
        <v>0</v>
      </c>
      <c r="F1093" s="519"/>
      <c r="G1093" s="614"/>
      <c r="H1093" s="235"/>
      <c r="I1093" s="728"/>
      <c r="J1093" s="729"/>
      <c r="K1093" s="568"/>
      <c r="L1093" s="730"/>
      <c r="M1093" s="731"/>
      <c r="N1093" s="589"/>
    </row>
    <row r="1094" spans="1:14" s="44" customFormat="1" ht="11.25" hidden="1">
      <c r="A1094" s="45"/>
      <c r="B1094" s="46">
        <v>4232</v>
      </c>
      <c r="C1094" s="205" t="s">
        <v>148</v>
      </c>
      <c r="D1094" s="235"/>
      <c r="E1094" s="207">
        <v>0</v>
      </c>
      <c r="F1094" s="519"/>
      <c r="G1094" s="614"/>
      <c r="H1094" s="235"/>
      <c r="I1094" s="728"/>
      <c r="J1094" s="729"/>
      <c r="K1094" s="568"/>
      <c r="L1094" s="730"/>
      <c r="M1094" s="731"/>
      <c r="N1094" s="589"/>
    </row>
    <row r="1095" spans="1:14" s="44" customFormat="1" ht="11.25" hidden="1">
      <c r="A1095" s="45"/>
      <c r="B1095" s="46">
        <v>4233</v>
      </c>
      <c r="C1095" s="205" t="s">
        <v>149</v>
      </c>
      <c r="D1095" s="235"/>
      <c r="E1095" s="207">
        <v>0</v>
      </c>
      <c r="F1095" s="519"/>
      <c r="G1095" s="614"/>
      <c r="H1095" s="235"/>
      <c r="I1095" s="728"/>
      <c r="J1095" s="729"/>
      <c r="K1095" s="568"/>
      <c r="L1095" s="730"/>
      <c r="M1095" s="731"/>
      <c r="N1095" s="589"/>
    </row>
    <row r="1096" spans="1:14" s="44" customFormat="1" ht="11.25" hidden="1">
      <c r="A1096" s="45"/>
      <c r="B1096" s="46">
        <v>4234</v>
      </c>
      <c r="C1096" s="205" t="s">
        <v>150</v>
      </c>
      <c r="D1096" s="235"/>
      <c r="E1096" s="207">
        <v>0</v>
      </c>
      <c r="F1096" s="519"/>
      <c r="G1096" s="614"/>
      <c r="H1096" s="235"/>
      <c r="I1096" s="728"/>
      <c r="J1096" s="729"/>
      <c r="K1096" s="568"/>
      <c r="L1096" s="730"/>
      <c r="M1096" s="731"/>
      <c r="N1096" s="589"/>
    </row>
    <row r="1097" spans="1:14" s="44" customFormat="1" ht="11.25" hidden="1">
      <c r="A1097" s="45"/>
      <c r="B1097" s="46">
        <v>4235</v>
      </c>
      <c r="C1097" s="205" t="s">
        <v>151</v>
      </c>
      <c r="D1097" s="235"/>
      <c r="E1097" s="207">
        <v>0</v>
      </c>
      <c r="F1097" s="519"/>
      <c r="G1097" s="614"/>
      <c r="H1097" s="235"/>
      <c r="I1097" s="728"/>
      <c r="J1097" s="729"/>
      <c r="K1097" s="568"/>
      <c r="L1097" s="730"/>
      <c r="M1097" s="731"/>
      <c r="N1097" s="589"/>
    </row>
    <row r="1098" spans="1:14" s="44" customFormat="1" ht="11.25" hidden="1">
      <c r="A1098" s="45"/>
      <c r="B1098" s="46">
        <v>4236</v>
      </c>
      <c r="C1098" s="205" t="s">
        <v>153</v>
      </c>
      <c r="D1098" s="235"/>
      <c r="E1098" s="207">
        <v>1060</v>
      </c>
      <c r="F1098" s="519"/>
      <c r="G1098" s="614"/>
      <c r="H1098" s="235"/>
      <c r="I1098" s="728"/>
      <c r="J1098" s="729"/>
      <c r="K1098" s="568"/>
      <c r="L1098" s="730"/>
      <c r="M1098" s="731"/>
      <c r="N1098" s="589"/>
    </row>
    <row r="1099" spans="1:14" s="44" customFormat="1" ht="11.25" hidden="1">
      <c r="A1099" s="45"/>
      <c r="B1099" s="46">
        <v>4237</v>
      </c>
      <c r="C1099" s="205" t="s">
        <v>154</v>
      </c>
      <c r="D1099" s="235"/>
      <c r="E1099" s="207">
        <v>0</v>
      </c>
      <c r="F1099" s="519"/>
      <c r="G1099" s="614"/>
      <c r="H1099" s="235"/>
      <c r="I1099" s="728"/>
      <c r="J1099" s="729"/>
      <c r="K1099" s="568"/>
      <c r="L1099" s="730"/>
      <c r="M1099" s="731"/>
      <c r="N1099" s="589"/>
    </row>
    <row r="1100" spans="1:14" s="44" customFormat="1" ht="11.25" hidden="1">
      <c r="A1100" s="45"/>
      <c r="B1100" s="46">
        <v>4239</v>
      </c>
      <c r="C1100" s="205" t="s">
        <v>156</v>
      </c>
      <c r="D1100" s="235"/>
      <c r="E1100" s="207">
        <v>66205.84</v>
      </c>
      <c r="F1100" s="519"/>
      <c r="G1100" s="614"/>
      <c r="H1100" s="235"/>
      <c r="I1100" s="728"/>
      <c r="J1100" s="729"/>
      <c r="K1100" s="568"/>
      <c r="L1100" s="730"/>
      <c r="M1100" s="731"/>
      <c r="N1100" s="589"/>
    </row>
    <row r="1101" spans="1:14" s="33" customFormat="1" ht="12" hidden="1">
      <c r="A1101" s="45"/>
      <c r="B1101" s="60">
        <v>424</v>
      </c>
      <c r="C1101" s="68" t="s">
        <v>158</v>
      </c>
      <c r="D1101" s="200"/>
      <c r="E1101" s="62">
        <f>SUM(E1102:E1103)</f>
        <v>0</v>
      </c>
      <c r="F1101" s="534"/>
      <c r="G1101" s="619"/>
      <c r="H1101" s="200"/>
      <c r="I1101" s="635"/>
      <c r="J1101" s="578"/>
      <c r="K1101" s="573"/>
      <c r="L1101" s="610"/>
      <c r="M1101" s="604"/>
      <c r="N1101" s="598"/>
    </row>
    <row r="1102" spans="1:14" s="44" customFormat="1" ht="11.25" hidden="1">
      <c r="A1102" s="45"/>
      <c r="B1102" s="46">
        <v>4243</v>
      </c>
      <c r="C1102" s="205" t="s">
        <v>253</v>
      </c>
      <c r="D1102" s="235"/>
      <c r="E1102" s="207">
        <v>0</v>
      </c>
      <c r="F1102" s="519"/>
      <c r="G1102" s="614"/>
      <c r="H1102" s="235"/>
      <c r="I1102" s="728"/>
      <c r="J1102" s="729"/>
      <c r="K1102" s="568"/>
      <c r="L1102" s="730"/>
      <c r="M1102" s="731"/>
      <c r="N1102" s="589"/>
    </row>
    <row r="1103" spans="1:14" s="44" customFormat="1" ht="11.25" hidden="1">
      <c r="A1103" s="45"/>
      <c r="B1103" s="46">
        <v>4246</v>
      </c>
      <c r="C1103" s="205" t="s">
        <v>254</v>
      </c>
      <c r="D1103" s="235"/>
      <c r="E1103" s="207">
        <v>0</v>
      </c>
      <c r="F1103" s="519"/>
      <c r="G1103" s="614"/>
      <c r="H1103" s="235"/>
      <c r="I1103" s="728"/>
      <c r="J1103" s="729"/>
      <c r="K1103" s="568"/>
      <c r="L1103" s="730"/>
      <c r="M1103" s="731"/>
      <c r="N1103" s="589"/>
    </row>
    <row r="1104" spans="1:14" s="33" customFormat="1" ht="12" hidden="1">
      <c r="A1104" s="45"/>
      <c r="B1104" s="60">
        <v>425</v>
      </c>
      <c r="C1104" s="68" t="s">
        <v>342</v>
      </c>
      <c r="D1104" s="200"/>
      <c r="E1104" s="62">
        <f>SUM(E1105:E1106)</f>
        <v>408457.18</v>
      </c>
      <c r="F1104" s="534"/>
      <c r="G1104" s="619"/>
      <c r="H1104" s="200"/>
      <c r="I1104" s="635"/>
      <c r="J1104" s="578"/>
      <c r="K1104" s="573"/>
      <c r="L1104" s="610"/>
      <c r="M1104" s="604"/>
      <c r="N1104" s="598"/>
    </row>
    <row r="1105" spans="1:14" s="44" customFormat="1" ht="11.25" hidden="1">
      <c r="A1105" s="45"/>
      <c r="B1105" s="46">
        <v>4251</v>
      </c>
      <c r="C1105" s="205" t="s">
        <v>664</v>
      </c>
      <c r="D1105" s="235"/>
      <c r="E1105" s="207">
        <v>212840</v>
      </c>
      <c r="F1105" s="519"/>
      <c r="G1105" s="614"/>
      <c r="H1105" s="235"/>
      <c r="I1105" s="728"/>
      <c r="J1105" s="729"/>
      <c r="K1105" s="568"/>
      <c r="L1105" s="730"/>
      <c r="M1105" s="731"/>
      <c r="N1105" s="589"/>
    </row>
    <row r="1106" spans="1:14" s="44" customFormat="1" ht="11.25" hidden="1">
      <c r="A1106" s="45"/>
      <c r="B1106" s="46">
        <v>4252</v>
      </c>
      <c r="C1106" s="205" t="s">
        <v>343</v>
      </c>
      <c r="D1106" s="235"/>
      <c r="E1106" s="207">
        <v>195617.18</v>
      </c>
      <c r="F1106" s="519"/>
      <c r="G1106" s="614"/>
      <c r="H1106" s="235"/>
      <c r="I1106" s="728"/>
      <c r="J1106" s="729"/>
      <c r="K1106" s="568"/>
      <c r="L1106" s="730"/>
      <c r="M1106" s="731"/>
      <c r="N1106" s="589"/>
    </row>
    <row r="1107" spans="1:14" s="33" customFormat="1" ht="12" hidden="1">
      <c r="A1107" s="45"/>
      <c r="B1107" s="60">
        <v>426</v>
      </c>
      <c r="C1107" s="68" t="s">
        <v>165</v>
      </c>
      <c r="D1107" s="200"/>
      <c r="E1107" s="62">
        <f>SUM(E1108:E1114)</f>
        <v>435618</v>
      </c>
      <c r="F1107" s="534"/>
      <c r="G1107" s="619"/>
      <c r="H1107" s="200"/>
      <c r="I1107" s="635"/>
      <c r="J1107" s="578"/>
      <c r="K1107" s="573"/>
      <c r="L1107" s="610"/>
      <c r="M1107" s="604"/>
      <c r="N1107" s="598"/>
    </row>
    <row r="1108" spans="1:14" s="44" customFormat="1" ht="11.25" hidden="1">
      <c r="A1108" s="45"/>
      <c r="B1108" s="46">
        <v>4261</v>
      </c>
      <c r="C1108" s="205" t="s">
        <v>166</v>
      </c>
      <c r="D1108" s="235"/>
      <c r="E1108" s="207">
        <v>44166</v>
      </c>
      <c r="F1108" s="318"/>
      <c r="G1108" s="614"/>
      <c r="H1108" s="235"/>
      <c r="I1108" s="728"/>
      <c r="J1108" s="729"/>
      <c r="K1108" s="568"/>
      <c r="L1108" s="730"/>
      <c r="M1108" s="731"/>
      <c r="N1108" s="589"/>
    </row>
    <row r="1109" spans="1:14" s="44" customFormat="1" ht="11.25" hidden="1">
      <c r="A1109" s="45"/>
      <c r="B1109" s="46">
        <v>4262</v>
      </c>
      <c r="C1109" s="205" t="s">
        <v>626</v>
      </c>
      <c r="D1109" s="235"/>
      <c r="E1109" s="207">
        <v>0</v>
      </c>
      <c r="F1109" s="318"/>
      <c r="G1109" s="614"/>
      <c r="H1109" s="235"/>
      <c r="I1109" s="728"/>
      <c r="J1109" s="729"/>
      <c r="K1109" s="568"/>
      <c r="L1109" s="730"/>
      <c r="M1109" s="731"/>
      <c r="N1109" s="589"/>
    </row>
    <row r="1110" spans="1:14" s="44" customFormat="1" ht="11.25" hidden="1">
      <c r="A1110" s="45"/>
      <c r="B1110" s="46">
        <v>4263</v>
      </c>
      <c r="C1110" s="205" t="s">
        <v>167</v>
      </c>
      <c r="D1110" s="235"/>
      <c r="E1110" s="207">
        <v>22600</v>
      </c>
      <c r="F1110" s="318"/>
      <c r="G1110" s="614"/>
      <c r="H1110" s="235"/>
      <c r="I1110" s="728"/>
      <c r="J1110" s="729"/>
      <c r="K1110" s="568"/>
      <c r="L1110" s="730"/>
      <c r="M1110" s="731"/>
      <c r="N1110" s="589"/>
    </row>
    <row r="1111" spans="1:14" s="44" customFormat="1" ht="11.25" hidden="1">
      <c r="A1111" s="45"/>
      <c r="B1111" s="46">
        <v>4264</v>
      </c>
      <c r="C1111" s="205" t="s">
        <v>168</v>
      </c>
      <c r="D1111" s="235"/>
      <c r="E1111" s="207">
        <v>309173.12</v>
      </c>
      <c r="F1111" s="318"/>
      <c r="G1111" s="614"/>
      <c r="H1111" s="235"/>
      <c r="I1111" s="728"/>
      <c r="J1111" s="729"/>
      <c r="K1111" s="568"/>
      <c r="L1111" s="730"/>
      <c r="M1111" s="731"/>
      <c r="N1111" s="589"/>
    </row>
    <row r="1112" spans="1:14" s="44" customFormat="1" ht="11.25" hidden="1">
      <c r="A1112" s="45"/>
      <c r="B1112" s="46">
        <v>4266</v>
      </c>
      <c r="C1112" s="205" t="s">
        <v>192</v>
      </c>
      <c r="D1112" s="235"/>
      <c r="E1112" s="207">
        <v>28961.88</v>
      </c>
      <c r="F1112" s="318"/>
      <c r="G1112" s="614"/>
      <c r="H1112" s="235"/>
      <c r="I1112" s="728"/>
      <c r="J1112" s="729"/>
      <c r="K1112" s="568"/>
      <c r="L1112" s="730"/>
      <c r="M1112" s="731"/>
      <c r="N1112" s="589"/>
    </row>
    <row r="1113" spans="1:14" s="44" customFormat="1" ht="11.25" hidden="1">
      <c r="A1113" s="45"/>
      <c r="B1113" s="46">
        <v>4268</v>
      </c>
      <c r="C1113" s="205" t="s">
        <v>169</v>
      </c>
      <c r="D1113" s="235"/>
      <c r="E1113" s="207">
        <v>30717</v>
      </c>
      <c r="F1113" s="318"/>
      <c r="G1113" s="614"/>
      <c r="H1113" s="235"/>
      <c r="I1113" s="728"/>
      <c r="J1113" s="729"/>
      <c r="K1113" s="568"/>
      <c r="L1113" s="730"/>
      <c r="M1113" s="731"/>
      <c r="N1113" s="589"/>
    </row>
    <row r="1114" spans="1:14" s="44" customFormat="1" ht="11.25" hidden="1">
      <c r="A1114" s="45"/>
      <c r="B1114" s="46">
        <v>4269</v>
      </c>
      <c r="C1114" s="205" t="s">
        <v>170</v>
      </c>
      <c r="D1114" s="235"/>
      <c r="E1114" s="207">
        <v>0</v>
      </c>
      <c r="F1114" s="318"/>
      <c r="G1114" s="614"/>
      <c r="H1114" s="235"/>
      <c r="I1114" s="728"/>
      <c r="J1114" s="729"/>
      <c r="K1114" s="568"/>
      <c r="L1114" s="730"/>
      <c r="M1114" s="731"/>
      <c r="N1114" s="589"/>
    </row>
    <row r="1115" spans="1:14" s="33" customFormat="1" ht="12" hidden="1">
      <c r="A1115" s="45"/>
      <c r="B1115" s="60">
        <v>441</v>
      </c>
      <c r="C1115" s="68" t="s">
        <v>311</v>
      </c>
      <c r="D1115" s="200"/>
      <c r="E1115" s="62">
        <f>E1116</f>
        <v>9469.54</v>
      </c>
      <c r="F1115" s="534"/>
      <c r="G1115" s="619"/>
      <c r="H1115" s="200"/>
      <c r="I1115" s="635"/>
      <c r="J1115" s="578"/>
      <c r="K1115" s="573"/>
      <c r="L1115" s="610"/>
      <c r="M1115" s="604"/>
      <c r="N1115" s="598"/>
    </row>
    <row r="1116" spans="1:14" s="44" customFormat="1" ht="11.25" hidden="1">
      <c r="A1116" s="45"/>
      <c r="B1116" s="46">
        <v>4419</v>
      </c>
      <c r="C1116" s="205" t="s">
        <v>750</v>
      </c>
      <c r="D1116" s="235"/>
      <c r="E1116" s="207">
        <v>9469.54</v>
      </c>
      <c r="F1116" s="519"/>
      <c r="G1116" s="614"/>
      <c r="H1116" s="235"/>
      <c r="I1116" s="728"/>
      <c r="J1116" s="729"/>
      <c r="K1116" s="568"/>
      <c r="L1116" s="730"/>
      <c r="M1116" s="731"/>
      <c r="N1116" s="589"/>
    </row>
    <row r="1117" spans="1:14" s="33" customFormat="1" ht="12" hidden="1">
      <c r="A1117" s="45"/>
      <c r="B1117" s="60">
        <v>472</v>
      </c>
      <c r="C1117" s="68" t="s">
        <v>172</v>
      </c>
      <c r="D1117" s="200"/>
      <c r="E1117" s="74"/>
      <c r="F1117" s="534"/>
      <c r="G1117" s="619"/>
      <c r="H1117" s="200"/>
      <c r="I1117" s="635"/>
      <c r="J1117" s="578"/>
      <c r="K1117" s="573"/>
      <c r="L1117" s="610"/>
      <c r="M1117" s="604"/>
      <c r="N1117" s="598"/>
    </row>
    <row r="1118" spans="1:14" s="33" customFormat="1" ht="12" hidden="1">
      <c r="A1118" s="45"/>
      <c r="B1118" s="60">
        <v>481</v>
      </c>
      <c r="C1118" s="68" t="s">
        <v>197</v>
      </c>
      <c r="D1118" s="200"/>
      <c r="E1118" s="74">
        <f>E1119</f>
        <v>0</v>
      </c>
      <c r="F1118" s="534"/>
      <c r="G1118" s="619"/>
      <c r="H1118" s="200"/>
      <c r="I1118" s="635"/>
      <c r="J1118" s="578"/>
      <c r="K1118" s="573"/>
      <c r="L1118" s="610"/>
      <c r="M1118" s="604"/>
      <c r="N1118" s="598"/>
    </row>
    <row r="1119" spans="1:14" s="44" customFormat="1" ht="11.25" hidden="1">
      <c r="A1119" s="45"/>
      <c r="B1119" s="46">
        <v>4819</v>
      </c>
      <c r="C1119" s="57" t="s">
        <v>200</v>
      </c>
      <c r="D1119" s="235"/>
      <c r="E1119" s="55">
        <v>0</v>
      </c>
      <c r="F1119" s="521"/>
      <c r="G1119" s="614"/>
      <c r="H1119" s="235"/>
      <c r="I1119" s="728"/>
      <c r="J1119" s="729"/>
      <c r="K1119" s="568"/>
      <c r="L1119" s="730"/>
      <c r="M1119" s="731"/>
      <c r="N1119" s="589"/>
    </row>
    <row r="1120" spans="1:14" s="33" customFormat="1" ht="12" hidden="1">
      <c r="A1120" s="45"/>
      <c r="B1120" s="60">
        <v>482</v>
      </c>
      <c r="C1120" s="199" t="s">
        <v>175</v>
      </c>
      <c r="D1120" s="200"/>
      <c r="E1120" s="62">
        <f>SUM(E1121:E1122)</f>
        <v>0</v>
      </c>
      <c r="F1120" s="534"/>
      <c r="G1120" s="619"/>
      <c r="H1120" s="200"/>
      <c r="I1120" s="635"/>
      <c r="J1120" s="578"/>
      <c r="K1120" s="573"/>
      <c r="L1120" s="610"/>
      <c r="M1120" s="604"/>
      <c r="N1120" s="598"/>
    </row>
    <row r="1121" spans="1:14" s="66" customFormat="1" ht="11.25" hidden="1">
      <c r="A1121" s="51"/>
      <c r="B1121" s="52">
        <v>4821</v>
      </c>
      <c r="C1121" s="208" t="s">
        <v>265</v>
      </c>
      <c r="D1121" s="209"/>
      <c r="E1121" s="207">
        <v>0</v>
      </c>
      <c r="F1121" s="519"/>
      <c r="G1121" s="617"/>
      <c r="H1121" s="209"/>
      <c r="I1121" s="728"/>
      <c r="J1121" s="729"/>
      <c r="K1121" s="571"/>
      <c r="L1121" s="730"/>
      <c r="M1121" s="731"/>
      <c r="N1121" s="594"/>
    </row>
    <row r="1122" spans="1:14" s="44" customFormat="1" ht="11.25" hidden="1">
      <c r="A1122" s="51"/>
      <c r="B1122" s="46">
        <v>4822</v>
      </c>
      <c r="C1122" s="205" t="s">
        <v>176</v>
      </c>
      <c r="D1122" s="209"/>
      <c r="E1122" s="207">
        <v>0</v>
      </c>
      <c r="F1122" s="519"/>
      <c r="G1122" s="614"/>
      <c r="H1122" s="209"/>
      <c r="I1122" s="728"/>
      <c r="J1122" s="729"/>
      <c r="K1122" s="568"/>
      <c r="L1122" s="730"/>
      <c r="M1122" s="731"/>
      <c r="N1122" s="589"/>
    </row>
    <row r="1123" spans="1:14" s="66" customFormat="1" ht="12">
      <c r="A1123" s="51" t="s">
        <v>535</v>
      </c>
      <c r="B1123" s="90">
        <v>4632</v>
      </c>
      <c r="C1123" s="68" t="s">
        <v>665</v>
      </c>
      <c r="D1123" s="200">
        <v>490000</v>
      </c>
      <c r="E1123" s="200">
        <f>E1124+E1125</f>
        <v>471919.96</v>
      </c>
      <c r="F1123" s="318"/>
      <c r="G1123" s="617"/>
      <c r="H1123" s="200">
        <v>490000</v>
      </c>
      <c r="I1123" s="728"/>
      <c r="J1123" s="729"/>
      <c r="K1123" s="571"/>
      <c r="L1123" s="730"/>
      <c r="M1123" s="731"/>
      <c r="N1123" s="594"/>
    </row>
    <row r="1124" spans="1:14" s="33" customFormat="1" ht="12" hidden="1">
      <c r="A1124" s="45"/>
      <c r="B1124" s="60">
        <v>511</v>
      </c>
      <c r="C1124" s="199" t="s">
        <v>269</v>
      </c>
      <c r="D1124" s="200"/>
      <c r="E1124" s="74"/>
      <c r="F1124" s="534"/>
      <c r="G1124" s="619"/>
      <c r="H1124" s="200"/>
      <c r="I1124" s="635"/>
      <c r="J1124" s="578"/>
      <c r="K1124" s="573"/>
      <c r="L1124" s="610"/>
      <c r="M1124" s="604"/>
      <c r="N1124" s="598"/>
    </row>
    <row r="1125" spans="1:14" s="33" customFormat="1" ht="12" hidden="1">
      <c r="A1125" s="45"/>
      <c r="B1125" s="60">
        <v>512</v>
      </c>
      <c r="C1125" s="68" t="s">
        <v>273</v>
      </c>
      <c r="D1125" s="200"/>
      <c r="E1125" s="62">
        <f>SUM(E1126:E1129)</f>
        <v>471919.96</v>
      </c>
      <c r="F1125" s="534"/>
      <c r="G1125" s="619"/>
      <c r="H1125" s="200"/>
      <c r="I1125" s="635"/>
      <c r="J1125" s="578"/>
      <c r="K1125" s="573"/>
      <c r="L1125" s="610"/>
      <c r="M1125" s="604"/>
      <c r="N1125" s="598"/>
    </row>
    <row r="1126" spans="1:14" s="44" customFormat="1" ht="11.25" hidden="1">
      <c r="A1126" s="45"/>
      <c r="B1126" s="46">
        <v>5121</v>
      </c>
      <c r="C1126" s="205" t="s">
        <v>274</v>
      </c>
      <c r="D1126" s="235"/>
      <c r="E1126" s="207">
        <v>418969.96</v>
      </c>
      <c r="F1126" s="517"/>
      <c r="G1126" s="614"/>
      <c r="H1126" s="235"/>
      <c r="I1126" s="728"/>
      <c r="J1126" s="729"/>
      <c r="K1126" s="568"/>
      <c r="L1126" s="730"/>
      <c r="M1126" s="731"/>
      <c r="N1126" s="589"/>
    </row>
    <row r="1127" spans="1:14" s="44" customFormat="1" ht="11.25" hidden="1">
      <c r="A1127" s="45"/>
      <c r="B1127" s="46">
        <v>5122</v>
      </c>
      <c r="C1127" s="205" t="s">
        <v>276</v>
      </c>
      <c r="D1127" s="235"/>
      <c r="E1127" s="207">
        <v>29050</v>
      </c>
      <c r="F1127" s="517"/>
      <c r="G1127" s="614"/>
      <c r="H1127" s="235"/>
      <c r="I1127" s="728"/>
      <c r="J1127" s="729"/>
      <c r="K1127" s="568"/>
      <c r="L1127" s="730"/>
      <c r="M1127" s="731"/>
      <c r="N1127" s="589"/>
    </row>
    <row r="1128" spans="1:14" s="44" customFormat="1" ht="11.25" hidden="1">
      <c r="A1128" s="45"/>
      <c r="B1128" s="46">
        <v>5124</v>
      </c>
      <c r="C1128" s="205" t="s">
        <v>751</v>
      </c>
      <c r="D1128" s="235"/>
      <c r="E1128" s="207"/>
      <c r="F1128" s="517"/>
      <c r="G1128" s="614"/>
      <c r="H1128" s="235"/>
      <c r="I1128" s="728"/>
      <c r="J1128" s="729"/>
      <c r="K1128" s="568"/>
      <c r="L1128" s="730"/>
      <c r="M1128" s="731"/>
      <c r="N1128" s="589"/>
    </row>
    <row r="1129" spans="1:14" s="44" customFormat="1" ht="11.25" hidden="1">
      <c r="A1129" s="45"/>
      <c r="B1129" s="46">
        <v>5126</v>
      </c>
      <c r="C1129" s="205" t="s">
        <v>627</v>
      </c>
      <c r="D1129" s="235"/>
      <c r="E1129" s="207">
        <v>23900</v>
      </c>
      <c r="F1129" s="517"/>
      <c r="G1129" s="614"/>
      <c r="H1129" s="235"/>
      <c r="I1129" s="728"/>
      <c r="J1129" s="729"/>
      <c r="K1129" s="568"/>
      <c r="L1129" s="730"/>
      <c r="M1129" s="731"/>
      <c r="N1129" s="589"/>
    </row>
    <row r="1130" spans="1:14" s="44" customFormat="1" ht="12">
      <c r="A1130" s="219"/>
      <c r="B1130" s="220"/>
      <c r="C1130" s="334" t="s">
        <v>752</v>
      </c>
      <c r="D1130" s="200">
        <f>D1074</f>
        <v>3590000</v>
      </c>
      <c r="E1130" s="74">
        <f>E1074</f>
        <v>2099414.52</v>
      </c>
      <c r="F1130" s="534">
        <f>E1130/D1130</f>
        <v>0.5847951309192201</v>
      </c>
      <c r="G1130" s="614"/>
      <c r="H1130" s="200">
        <f>H1074</f>
        <v>3590000</v>
      </c>
      <c r="I1130" s="728"/>
      <c r="J1130" s="729"/>
      <c r="K1130" s="568"/>
      <c r="L1130" s="730"/>
      <c r="M1130" s="731"/>
      <c r="N1130" s="589"/>
    </row>
    <row r="1131" spans="1:14" s="44" customFormat="1" ht="13.5">
      <c r="A1131" s="219"/>
      <c r="B1131" s="220"/>
      <c r="C1131" s="862" t="s">
        <v>753</v>
      </c>
      <c r="D1131" s="200">
        <f>D894+D896+D901+D964+D1021+D1074</f>
        <v>32990000</v>
      </c>
      <c r="E1131" s="200">
        <f>E894+E896+E901+E964+E1021+E1074</f>
        <v>19957135.59</v>
      </c>
      <c r="F1131" s="372">
        <f>E1131/D1131</f>
        <v>0.6049450012124886</v>
      </c>
      <c r="G1131" s="614"/>
      <c r="H1131" s="200">
        <f>H894+H896+H901+H964+H1021+H1074</f>
        <v>32990000</v>
      </c>
      <c r="I1131" s="728"/>
      <c r="J1131" s="729"/>
      <c r="K1131" s="568"/>
      <c r="L1131" s="730"/>
      <c r="M1131" s="731"/>
      <c r="N1131" s="589"/>
    </row>
    <row r="1132" spans="1:14" s="38" customFormat="1" ht="13.5" hidden="1">
      <c r="A1132" s="222"/>
      <c r="B1132" s="223"/>
      <c r="C1132" s="857" t="s">
        <v>754</v>
      </c>
      <c r="D1132" s="224"/>
      <c r="E1132" s="225"/>
      <c r="F1132" s="522"/>
      <c r="G1132" s="614"/>
      <c r="H1132" s="639"/>
      <c r="I1132" s="751"/>
      <c r="J1132" s="575"/>
      <c r="K1132" s="581"/>
      <c r="L1132" s="607"/>
      <c r="M1132" s="601"/>
      <c r="N1132" s="590"/>
    </row>
    <row r="1133" spans="1:14" s="38" customFormat="1" ht="12" hidden="1">
      <c r="A1133" s="226"/>
      <c r="B1133" s="227"/>
      <c r="C1133" s="61" t="s">
        <v>360</v>
      </c>
      <c r="D1133" s="221">
        <f>D1131</f>
        <v>32990000</v>
      </c>
      <c r="E1133" s="203"/>
      <c r="F1133" s="519"/>
      <c r="G1133" s="1182"/>
      <c r="H1133" s="1183"/>
      <c r="I1133" s="751"/>
      <c r="J1133" s="575"/>
      <c r="K1133" s="581"/>
      <c r="L1133" s="607"/>
      <c r="M1133" s="601"/>
      <c r="N1133" s="590"/>
    </row>
    <row r="1134" spans="1:14" s="38" customFormat="1" ht="13.5" hidden="1">
      <c r="A1134" s="228"/>
      <c r="B1134" s="229"/>
      <c r="C1134" s="872" t="s">
        <v>755</v>
      </c>
      <c r="D1134" s="221">
        <f>SUM(D1133:D1133)</f>
        <v>32990000</v>
      </c>
      <c r="E1134" s="203"/>
      <c r="F1134" s="519"/>
      <c r="G1134" s="1186"/>
      <c r="H1134" s="1187"/>
      <c r="I1134" s="751"/>
      <c r="J1134" s="575"/>
      <c r="K1134" s="581"/>
      <c r="L1134" s="607"/>
      <c r="M1134" s="601"/>
      <c r="N1134" s="590"/>
    </row>
    <row r="1135" spans="1:14" s="44" customFormat="1" ht="13.5">
      <c r="A1135" s="323"/>
      <c r="B1135" s="231"/>
      <c r="C1135" s="871" t="s">
        <v>756</v>
      </c>
      <c r="D1135" s="264"/>
      <c r="E1135" s="265"/>
      <c r="F1135" s="524"/>
      <c r="G1135" s="614"/>
      <c r="H1135" s="639"/>
      <c r="I1135" s="728"/>
      <c r="J1135" s="729"/>
      <c r="K1135" s="568"/>
      <c r="L1135" s="730"/>
      <c r="M1135" s="731"/>
      <c r="N1135" s="589"/>
    </row>
    <row r="1136" spans="1:6" ht="12.75">
      <c r="A1136" s="1063"/>
      <c r="B1136" s="338"/>
      <c r="C1136" s="339" t="s">
        <v>757</v>
      </c>
      <c r="D1136" s="887"/>
      <c r="E1136" s="328"/>
      <c r="F1136" s="545"/>
    </row>
    <row r="1137" spans="1:14" s="38" customFormat="1" ht="12">
      <c r="A1137" s="972" t="s">
        <v>635</v>
      </c>
      <c r="B1137" s="335">
        <v>463</v>
      </c>
      <c r="C1137" s="61" t="s">
        <v>662</v>
      </c>
      <c r="D1137" s="198">
        <v>9000000</v>
      </c>
      <c r="E1137" s="198">
        <f>E1138+E1186</f>
        <v>4926513.33</v>
      </c>
      <c r="F1137" s="524">
        <f>E1137/D1137</f>
        <v>0.54739037</v>
      </c>
      <c r="G1137" s="614"/>
      <c r="H1137" s="198">
        <v>9000000</v>
      </c>
      <c r="I1137" s="751"/>
      <c r="J1137" s="575">
        <v>450000</v>
      </c>
      <c r="K1137" s="581"/>
      <c r="L1137" s="607"/>
      <c r="M1137" s="601"/>
      <c r="N1137" s="590"/>
    </row>
    <row r="1138" spans="1:14" s="38" customFormat="1" ht="12">
      <c r="A1138" s="28" t="s">
        <v>536</v>
      </c>
      <c r="B1138" s="67">
        <v>4631</v>
      </c>
      <c r="C1138" s="68" t="s">
        <v>663</v>
      </c>
      <c r="D1138" s="1058">
        <v>7620000</v>
      </c>
      <c r="E1138" s="74">
        <f>E1139+E1141+E1144+E1146+E1148+E1155+E1159+E1168+E1171+E1174+E1182+E1183</f>
        <v>3994245.09</v>
      </c>
      <c r="F1138" s="524"/>
      <c r="G1138" s="614"/>
      <c r="H1138" s="200">
        <f>D1138+G1138</f>
        <v>7620000</v>
      </c>
      <c r="I1138" s="751"/>
      <c r="J1138" s="575"/>
      <c r="K1138" s="581"/>
      <c r="L1138" s="607"/>
      <c r="M1138" s="601"/>
      <c r="N1138" s="590"/>
    </row>
    <row r="1139" spans="1:14" s="44" customFormat="1" ht="12" hidden="1">
      <c r="A1139" s="45"/>
      <c r="B1139" s="60">
        <v>413</v>
      </c>
      <c r="C1139" s="199" t="s">
        <v>237</v>
      </c>
      <c r="D1139" s="200"/>
      <c r="E1139" s="202">
        <f>E1140</f>
        <v>0</v>
      </c>
      <c r="F1139" s="521"/>
      <c r="G1139" s="614"/>
      <c r="H1139" s="200"/>
      <c r="I1139" s="728"/>
      <c r="J1139" s="729"/>
      <c r="K1139" s="568"/>
      <c r="L1139" s="730"/>
      <c r="M1139" s="731"/>
      <c r="N1139" s="589"/>
    </row>
    <row r="1140" spans="1:14" s="44" customFormat="1" ht="11.25" hidden="1">
      <c r="A1140" s="45"/>
      <c r="B1140" s="46">
        <v>4131</v>
      </c>
      <c r="C1140" s="205" t="s">
        <v>237</v>
      </c>
      <c r="D1140" s="235"/>
      <c r="E1140" s="207">
        <v>0</v>
      </c>
      <c r="F1140" s="521"/>
      <c r="G1140" s="614"/>
      <c r="H1140" s="235"/>
      <c r="I1140" s="728"/>
      <c r="J1140" s="729"/>
      <c r="K1140" s="568"/>
      <c r="L1140" s="730"/>
      <c r="M1140" s="731"/>
      <c r="N1140" s="589"/>
    </row>
    <row r="1141" spans="1:14" s="33" customFormat="1" ht="12" hidden="1">
      <c r="A1141" s="45"/>
      <c r="B1141" s="60">
        <v>414</v>
      </c>
      <c r="C1141" s="68" t="s">
        <v>134</v>
      </c>
      <c r="D1141" s="200"/>
      <c r="E1141" s="203">
        <f>SUM(E1142:E1143)</f>
        <v>0</v>
      </c>
      <c r="F1141" s="372"/>
      <c r="G1141" s="619"/>
      <c r="H1141" s="200"/>
      <c r="I1141" s="635"/>
      <c r="J1141" s="578"/>
      <c r="K1141" s="573"/>
      <c r="L1141" s="610"/>
      <c r="M1141" s="604"/>
      <c r="N1141" s="598"/>
    </row>
    <row r="1142" spans="1:14" s="44" customFormat="1" ht="11.25" hidden="1">
      <c r="A1142" s="45"/>
      <c r="B1142" s="46">
        <v>4143</v>
      </c>
      <c r="C1142" s="205" t="s">
        <v>135</v>
      </c>
      <c r="D1142" s="235"/>
      <c r="E1142" s="207">
        <v>0</v>
      </c>
      <c r="F1142" s="519"/>
      <c r="G1142" s="614"/>
      <c r="H1142" s="235"/>
      <c r="I1142" s="728"/>
      <c r="J1142" s="729"/>
      <c r="K1142" s="568"/>
      <c r="L1142" s="730"/>
      <c r="M1142" s="731"/>
      <c r="N1142" s="589"/>
    </row>
    <row r="1143" spans="1:14" s="44" customFormat="1" ht="11.25" hidden="1">
      <c r="A1143" s="45"/>
      <c r="B1143" s="46">
        <v>4144</v>
      </c>
      <c r="C1143" s="205" t="s">
        <v>759</v>
      </c>
      <c r="D1143" s="235"/>
      <c r="E1143" s="207">
        <v>0</v>
      </c>
      <c r="F1143" s="519"/>
      <c r="G1143" s="614"/>
      <c r="H1143" s="235"/>
      <c r="I1143" s="728"/>
      <c r="J1143" s="729"/>
      <c r="K1143" s="568"/>
      <c r="L1143" s="730"/>
      <c r="M1143" s="731"/>
      <c r="N1143" s="589"/>
    </row>
    <row r="1144" spans="1:14" s="33" customFormat="1" ht="12" hidden="1">
      <c r="A1144" s="45"/>
      <c r="B1144" s="60">
        <v>415</v>
      </c>
      <c r="C1144" s="199" t="s">
        <v>187</v>
      </c>
      <c r="D1144" s="200"/>
      <c r="E1144" s="202">
        <f>E1145</f>
        <v>855523.96</v>
      </c>
      <c r="F1144" s="534"/>
      <c r="G1144" s="619"/>
      <c r="H1144" s="200"/>
      <c r="I1144" s="635"/>
      <c r="J1144" s="578"/>
      <c r="K1144" s="573"/>
      <c r="L1144" s="610"/>
      <c r="M1144" s="604"/>
      <c r="N1144" s="598"/>
    </row>
    <row r="1145" spans="1:14" s="44" customFormat="1" ht="11.25" hidden="1">
      <c r="A1145" s="45"/>
      <c r="B1145" s="46">
        <v>4151</v>
      </c>
      <c r="C1145" s="205" t="s">
        <v>187</v>
      </c>
      <c r="D1145" s="235"/>
      <c r="E1145" s="207">
        <v>855523.96</v>
      </c>
      <c r="F1145" s="521"/>
      <c r="G1145" s="614"/>
      <c r="H1145" s="235"/>
      <c r="I1145" s="728"/>
      <c r="J1145" s="729"/>
      <c r="K1145" s="568"/>
      <c r="L1145" s="730"/>
      <c r="M1145" s="731"/>
      <c r="N1145" s="589"/>
    </row>
    <row r="1146" spans="1:14" s="33" customFormat="1" ht="12" hidden="1">
      <c r="A1146" s="45"/>
      <c r="B1146" s="60">
        <v>416</v>
      </c>
      <c r="C1146" s="199" t="s">
        <v>137</v>
      </c>
      <c r="D1146" s="200"/>
      <c r="E1146" s="218">
        <f>E1147</f>
        <v>0</v>
      </c>
      <c r="F1146" s="534"/>
      <c r="G1146" s="619"/>
      <c r="H1146" s="200"/>
      <c r="I1146" s="635"/>
      <c r="J1146" s="578"/>
      <c r="K1146" s="573"/>
      <c r="L1146" s="610"/>
      <c r="M1146" s="604"/>
      <c r="N1146" s="598"/>
    </row>
    <row r="1147" spans="1:14" s="44" customFormat="1" ht="11.25" hidden="1">
      <c r="A1147" s="45"/>
      <c r="B1147" s="46">
        <v>4161</v>
      </c>
      <c r="C1147" s="205" t="s">
        <v>733</v>
      </c>
      <c r="D1147" s="235"/>
      <c r="E1147" s="330">
        <v>0</v>
      </c>
      <c r="F1147" s="521"/>
      <c r="G1147" s="614"/>
      <c r="H1147" s="235"/>
      <c r="I1147" s="728"/>
      <c r="J1147" s="729"/>
      <c r="K1147" s="568"/>
      <c r="L1147" s="730"/>
      <c r="M1147" s="731"/>
      <c r="N1147" s="589"/>
    </row>
    <row r="1148" spans="1:14" s="33" customFormat="1" ht="12" hidden="1">
      <c r="A1148" s="45"/>
      <c r="B1148" s="60">
        <v>421</v>
      </c>
      <c r="C1148" s="68" t="s">
        <v>139</v>
      </c>
      <c r="D1148" s="200"/>
      <c r="E1148" s="241">
        <f>SUM(E1149:E1154)</f>
        <v>1256829.9</v>
      </c>
      <c r="F1148" s="534"/>
      <c r="G1148" s="619"/>
      <c r="H1148" s="200"/>
      <c r="I1148" s="635"/>
      <c r="J1148" s="578"/>
      <c r="K1148" s="573"/>
      <c r="L1148" s="610"/>
      <c r="M1148" s="604"/>
      <c r="N1148" s="598"/>
    </row>
    <row r="1149" spans="1:14" s="38" customFormat="1" ht="11.25" hidden="1">
      <c r="A1149" s="45"/>
      <c r="B1149" s="46">
        <v>4211</v>
      </c>
      <c r="C1149" s="205" t="s">
        <v>244</v>
      </c>
      <c r="D1149" s="235"/>
      <c r="E1149" s="207">
        <v>217000</v>
      </c>
      <c r="F1149" s="519"/>
      <c r="G1149" s="614"/>
      <c r="H1149" s="235"/>
      <c r="I1149" s="751"/>
      <c r="J1149" s="575"/>
      <c r="K1149" s="581"/>
      <c r="L1149" s="607"/>
      <c r="M1149" s="601"/>
      <c r="N1149" s="590"/>
    </row>
    <row r="1150" spans="1:14" s="38" customFormat="1" ht="11.25" hidden="1">
      <c r="A1150" s="45"/>
      <c r="B1150" s="46">
        <v>4212</v>
      </c>
      <c r="C1150" s="205" t="s">
        <v>245</v>
      </c>
      <c r="D1150" s="235"/>
      <c r="E1150" s="207">
        <v>737165.78</v>
      </c>
      <c r="F1150" s="519"/>
      <c r="G1150" s="614"/>
      <c r="H1150" s="235"/>
      <c r="I1150" s="751"/>
      <c r="J1150" s="575"/>
      <c r="K1150" s="581"/>
      <c r="L1150" s="607"/>
      <c r="M1150" s="601"/>
      <c r="N1150" s="590"/>
    </row>
    <row r="1151" spans="1:14" s="38" customFormat="1" ht="11.25" hidden="1">
      <c r="A1151" s="45"/>
      <c r="B1151" s="46">
        <v>4213</v>
      </c>
      <c r="C1151" s="205" t="s">
        <v>246</v>
      </c>
      <c r="D1151" s="235"/>
      <c r="E1151" s="207">
        <v>158965</v>
      </c>
      <c r="F1151" s="519"/>
      <c r="G1151" s="614"/>
      <c r="H1151" s="235"/>
      <c r="I1151" s="751"/>
      <c r="J1151" s="575"/>
      <c r="K1151" s="581"/>
      <c r="L1151" s="607"/>
      <c r="M1151" s="601"/>
      <c r="N1151" s="590"/>
    </row>
    <row r="1152" spans="1:14" s="38" customFormat="1" ht="11.25" hidden="1">
      <c r="A1152" s="45"/>
      <c r="B1152" s="46">
        <v>4214</v>
      </c>
      <c r="C1152" s="205" t="s">
        <v>140</v>
      </c>
      <c r="D1152" s="235"/>
      <c r="E1152" s="207">
        <v>138279.12</v>
      </c>
      <c r="F1152" s="519"/>
      <c r="G1152" s="614"/>
      <c r="H1152" s="235"/>
      <c r="I1152" s="751"/>
      <c r="J1152" s="575"/>
      <c r="K1152" s="581"/>
      <c r="L1152" s="607"/>
      <c r="M1152" s="601"/>
      <c r="N1152" s="590"/>
    </row>
    <row r="1153" spans="1:14" s="38" customFormat="1" ht="11.25" hidden="1">
      <c r="A1153" s="45"/>
      <c r="B1153" s="46">
        <v>4215</v>
      </c>
      <c r="C1153" s="205" t="s">
        <v>247</v>
      </c>
      <c r="D1153" s="235"/>
      <c r="E1153" s="207">
        <v>0</v>
      </c>
      <c r="F1153" s="519"/>
      <c r="G1153" s="614"/>
      <c r="H1153" s="235"/>
      <c r="I1153" s="751"/>
      <c r="J1153" s="575"/>
      <c r="K1153" s="581"/>
      <c r="L1153" s="607"/>
      <c r="M1153" s="601"/>
      <c r="N1153" s="590"/>
    </row>
    <row r="1154" spans="1:14" s="38" customFormat="1" ht="11.25" hidden="1">
      <c r="A1154" s="45"/>
      <c r="B1154" s="46">
        <v>4219</v>
      </c>
      <c r="C1154" s="57" t="s">
        <v>734</v>
      </c>
      <c r="D1154" s="235"/>
      <c r="E1154" s="207">
        <v>5420</v>
      </c>
      <c r="F1154" s="519"/>
      <c r="G1154" s="614"/>
      <c r="H1154" s="235"/>
      <c r="I1154" s="751"/>
      <c r="J1154" s="575"/>
      <c r="K1154" s="581"/>
      <c r="L1154" s="607"/>
      <c r="M1154" s="601"/>
      <c r="N1154" s="590"/>
    </row>
    <row r="1155" spans="1:14" s="33" customFormat="1" ht="12" hidden="1">
      <c r="A1155" s="45"/>
      <c r="B1155" s="60">
        <v>422</v>
      </c>
      <c r="C1155" s="68" t="s">
        <v>142</v>
      </c>
      <c r="D1155" s="200"/>
      <c r="E1155" s="241">
        <f>SUM(E1156:E1158)</f>
        <v>467351</v>
      </c>
      <c r="F1155" s="534"/>
      <c r="G1155" s="619"/>
      <c r="H1155" s="200"/>
      <c r="I1155" s="635"/>
      <c r="J1155" s="578"/>
      <c r="K1155" s="573"/>
      <c r="L1155" s="610"/>
      <c r="M1155" s="604"/>
      <c r="N1155" s="598"/>
    </row>
    <row r="1156" spans="1:14" s="38" customFormat="1" ht="11.25" hidden="1">
      <c r="A1156" s="45"/>
      <c r="B1156" s="46">
        <v>4221</v>
      </c>
      <c r="C1156" s="205" t="s">
        <v>143</v>
      </c>
      <c r="D1156" s="235"/>
      <c r="E1156" s="207">
        <v>272626</v>
      </c>
      <c r="F1156" s="518"/>
      <c r="G1156" s="614"/>
      <c r="H1156" s="235"/>
      <c r="I1156" s="751"/>
      <c r="J1156" s="575"/>
      <c r="K1156" s="581"/>
      <c r="L1156" s="607"/>
      <c r="M1156" s="601"/>
      <c r="N1156" s="590"/>
    </row>
    <row r="1157" spans="1:14" s="38" customFormat="1" ht="11.25" hidden="1">
      <c r="A1157" s="45"/>
      <c r="B1157" s="46">
        <v>4222</v>
      </c>
      <c r="C1157" s="205" t="s">
        <v>144</v>
      </c>
      <c r="D1157" s="235"/>
      <c r="E1157" s="207">
        <v>0</v>
      </c>
      <c r="F1157" s="518"/>
      <c r="G1157" s="614"/>
      <c r="H1157" s="235"/>
      <c r="I1157" s="751"/>
      <c r="J1157" s="575"/>
      <c r="K1157" s="581"/>
      <c r="L1157" s="607"/>
      <c r="M1157" s="601"/>
      <c r="N1157" s="590"/>
    </row>
    <row r="1158" spans="1:14" s="38" customFormat="1" ht="11.25" hidden="1">
      <c r="A1158" s="45"/>
      <c r="B1158" s="46">
        <v>4224</v>
      </c>
      <c r="C1158" s="205" t="s">
        <v>725</v>
      </c>
      <c r="D1158" s="235"/>
      <c r="E1158" s="207">
        <v>194725</v>
      </c>
      <c r="F1158" s="518"/>
      <c r="G1158" s="614"/>
      <c r="H1158" s="235"/>
      <c r="I1158" s="751"/>
      <c r="J1158" s="575"/>
      <c r="K1158" s="581"/>
      <c r="L1158" s="607"/>
      <c r="M1158" s="601"/>
      <c r="N1158" s="590"/>
    </row>
    <row r="1159" spans="1:14" s="33" customFormat="1" ht="12" hidden="1">
      <c r="A1159" s="45"/>
      <c r="B1159" s="60">
        <v>423</v>
      </c>
      <c r="C1159" s="68" t="s">
        <v>146</v>
      </c>
      <c r="D1159" s="200"/>
      <c r="E1159" s="241">
        <f>SUM(E1160:E1167)</f>
        <v>479874.72</v>
      </c>
      <c r="F1159" s="534"/>
      <c r="G1159" s="619"/>
      <c r="H1159" s="200"/>
      <c r="I1159" s="635"/>
      <c r="J1159" s="578"/>
      <c r="K1159" s="573"/>
      <c r="L1159" s="610"/>
      <c r="M1159" s="604"/>
      <c r="N1159" s="598"/>
    </row>
    <row r="1160" spans="1:14" s="38" customFormat="1" ht="11.25" hidden="1">
      <c r="A1160" s="45"/>
      <c r="B1160" s="46">
        <v>4231</v>
      </c>
      <c r="C1160" s="205" t="s">
        <v>147</v>
      </c>
      <c r="D1160" s="235"/>
      <c r="E1160" s="207">
        <v>0</v>
      </c>
      <c r="F1160" s="519"/>
      <c r="G1160" s="614"/>
      <c r="H1160" s="235"/>
      <c r="I1160" s="751"/>
      <c r="J1160" s="575"/>
      <c r="K1160" s="581"/>
      <c r="L1160" s="607"/>
      <c r="M1160" s="601"/>
      <c r="N1160" s="590"/>
    </row>
    <row r="1161" spans="1:14" s="38" customFormat="1" ht="11.25" hidden="1">
      <c r="A1161" s="45"/>
      <c r="B1161" s="46">
        <v>4232</v>
      </c>
      <c r="C1161" s="205" t="s">
        <v>148</v>
      </c>
      <c r="D1161" s="235"/>
      <c r="E1161" s="207">
        <v>0</v>
      </c>
      <c r="F1161" s="519"/>
      <c r="G1161" s="614"/>
      <c r="H1161" s="235"/>
      <c r="I1161" s="751"/>
      <c r="J1161" s="575"/>
      <c r="K1161" s="581"/>
      <c r="L1161" s="607"/>
      <c r="M1161" s="601"/>
      <c r="N1161" s="590"/>
    </row>
    <row r="1162" spans="1:14" s="38" customFormat="1" ht="11.25" hidden="1">
      <c r="A1162" s="45"/>
      <c r="B1162" s="46">
        <v>4233</v>
      </c>
      <c r="C1162" s="205" t="s">
        <v>149</v>
      </c>
      <c r="D1162" s="235"/>
      <c r="E1162" s="207">
        <v>130000</v>
      </c>
      <c r="F1162" s="519"/>
      <c r="G1162" s="614"/>
      <c r="H1162" s="235"/>
      <c r="I1162" s="751"/>
      <c r="J1162" s="575"/>
      <c r="K1162" s="581"/>
      <c r="L1162" s="607"/>
      <c r="M1162" s="601"/>
      <c r="N1162" s="590"/>
    </row>
    <row r="1163" spans="1:14" s="38" customFormat="1" ht="11.25" hidden="1">
      <c r="A1163" s="45"/>
      <c r="B1163" s="46">
        <v>4234</v>
      </c>
      <c r="C1163" s="205" t="s">
        <v>150</v>
      </c>
      <c r="D1163" s="235"/>
      <c r="E1163" s="207">
        <v>0</v>
      </c>
      <c r="F1163" s="519"/>
      <c r="G1163" s="614"/>
      <c r="H1163" s="235"/>
      <c r="I1163" s="751"/>
      <c r="J1163" s="575"/>
      <c r="K1163" s="581"/>
      <c r="L1163" s="607"/>
      <c r="M1163" s="601"/>
      <c r="N1163" s="590"/>
    </row>
    <row r="1164" spans="1:14" s="38" customFormat="1" ht="11.25" hidden="1">
      <c r="A1164" s="45"/>
      <c r="B1164" s="46">
        <v>4235</v>
      </c>
      <c r="C1164" s="205" t="s">
        <v>151</v>
      </c>
      <c r="D1164" s="235"/>
      <c r="E1164" s="207">
        <v>0</v>
      </c>
      <c r="F1164" s="519"/>
      <c r="G1164" s="614"/>
      <c r="H1164" s="235"/>
      <c r="I1164" s="751"/>
      <c r="J1164" s="575"/>
      <c r="K1164" s="581"/>
      <c r="L1164" s="607"/>
      <c r="M1164" s="601"/>
      <c r="N1164" s="590"/>
    </row>
    <row r="1165" spans="1:14" s="38" customFormat="1" ht="11.25" hidden="1">
      <c r="A1165" s="45"/>
      <c r="B1165" s="46">
        <v>4236</v>
      </c>
      <c r="C1165" s="205" t="s">
        <v>153</v>
      </c>
      <c r="D1165" s="235"/>
      <c r="E1165" s="207">
        <v>96810</v>
      </c>
      <c r="F1165" s="519"/>
      <c r="G1165" s="614"/>
      <c r="H1165" s="235"/>
      <c r="I1165" s="751"/>
      <c r="J1165" s="575"/>
      <c r="K1165" s="581"/>
      <c r="L1165" s="607"/>
      <c r="M1165" s="601"/>
      <c r="N1165" s="590"/>
    </row>
    <row r="1166" spans="1:14" s="38" customFormat="1" ht="11.25" hidden="1">
      <c r="A1166" s="45"/>
      <c r="B1166" s="46">
        <v>4237</v>
      </c>
      <c r="C1166" s="205" t="s">
        <v>154</v>
      </c>
      <c r="D1166" s="235"/>
      <c r="E1166" s="207">
        <v>253064.72</v>
      </c>
      <c r="F1166" s="519"/>
      <c r="G1166" s="614"/>
      <c r="H1166" s="235"/>
      <c r="I1166" s="751"/>
      <c r="J1166" s="575"/>
      <c r="K1166" s="581"/>
      <c r="L1166" s="607"/>
      <c r="M1166" s="601"/>
      <c r="N1166" s="590"/>
    </row>
    <row r="1167" spans="1:14" s="38" customFormat="1" ht="11.25" hidden="1">
      <c r="A1167" s="45"/>
      <c r="B1167" s="46">
        <v>4239</v>
      </c>
      <c r="C1167" s="205" t="s">
        <v>156</v>
      </c>
      <c r="D1167" s="235"/>
      <c r="E1167" s="207">
        <v>0</v>
      </c>
      <c r="F1167" s="519"/>
      <c r="G1167" s="614"/>
      <c r="H1167" s="235"/>
      <c r="I1167" s="751"/>
      <c r="J1167" s="575"/>
      <c r="K1167" s="581"/>
      <c r="L1167" s="607"/>
      <c r="M1167" s="601"/>
      <c r="N1167" s="590"/>
    </row>
    <row r="1168" spans="1:14" s="33" customFormat="1" ht="12" hidden="1">
      <c r="A1168" s="45"/>
      <c r="B1168" s="60">
        <v>424</v>
      </c>
      <c r="C1168" s="68" t="s">
        <v>158</v>
      </c>
      <c r="D1168" s="200"/>
      <c r="E1168" s="241">
        <f>SUM(E1169:E1170)</f>
        <v>6472</v>
      </c>
      <c r="F1168" s="546"/>
      <c r="G1168" s="619"/>
      <c r="H1168" s="200"/>
      <c r="I1168" s="635"/>
      <c r="J1168" s="578"/>
      <c r="K1168" s="573"/>
      <c r="L1168" s="610"/>
      <c r="M1168" s="604"/>
      <c r="N1168" s="598"/>
    </row>
    <row r="1169" spans="1:14" s="38" customFormat="1" ht="11.25" hidden="1">
      <c r="A1169" s="45"/>
      <c r="B1169" s="46">
        <v>4242</v>
      </c>
      <c r="C1169" s="205" t="s">
        <v>159</v>
      </c>
      <c r="D1169" s="235"/>
      <c r="E1169" s="207">
        <v>0</v>
      </c>
      <c r="F1169" s="518"/>
      <c r="G1169" s="614"/>
      <c r="H1169" s="235"/>
      <c r="I1169" s="751"/>
      <c r="J1169" s="575"/>
      <c r="K1169" s="581"/>
      <c r="L1169" s="607"/>
      <c r="M1169" s="601"/>
      <c r="N1169" s="590"/>
    </row>
    <row r="1170" spans="1:14" s="38" customFormat="1" ht="11.25" hidden="1">
      <c r="A1170" s="45"/>
      <c r="B1170" s="46">
        <v>4246</v>
      </c>
      <c r="C1170" s="205" t="s">
        <v>254</v>
      </c>
      <c r="D1170" s="235"/>
      <c r="E1170" s="207">
        <v>6472</v>
      </c>
      <c r="F1170" s="518"/>
      <c r="G1170" s="614"/>
      <c r="H1170" s="235"/>
      <c r="I1170" s="751"/>
      <c r="J1170" s="575"/>
      <c r="K1170" s="581"/>
      <c r="L1170" s="607"/>
      <c r="M1170" s="601"/>
      <c r="N1170" s="590"/>
    </row>
    <row r="1171" spans="1:14" s="33" customFormat="1" ht="12" hidden="1">
      <c r="A1171" s="45"/>
      <c r="B1171" s="60">
        <v>425</v>
      </c>
      <c r="C1171" s="68" t="s">
        <v>342</v>
      </c>
      <c r="D1171" s="200"/>
      <c r="E1171" s="241">
        <f>SUM(E1172:E1173)</f>
        <v>542380.01</v>
      </c>
      <c r="F1171" s="534"/>
      <c r="G1171" s="619"/>
      <c r="H1171" s="200"/>
      <c r="I1171" s="635"/>
      <c r="J1171" s="578"/>
      <c r="K1171" s="573"/>
      <c r="L1171" s="610"/>
      <c r="M1171" s="604"/>
      <c r="N1171" s="598"/>
    </row>
    <row r="1172" spans="1:14" s="38" customFormat="1" ht="11.25" hidden="1">
      <c r="A1172" s="45"/>
      <c r="B1172" s="46">
        <v>4251</v>
      </c>
      <c r="C1172" s="205" t="s">
        <v>664</v>
      </c>
      <c r="D1172" s="235"/>
      <c r="E1172" s="207">
        <v>391589.21</v>
      </c>
      <c r="F1172" s="519"/>
      <c r="G1172" s="614"/>
      <c r="H1172" s="235"/>
      <c r="I1172" s="751"/>
      <c r="J1172" s="575"/>
      <c r="K1172" s="581"/>
      <c r="L1172" s="607"/>
      <c r="M1172" s="601"/>
      <c r="N1172" s="590"/>
    </row>
    <row r="1173" spans="1:14" s="38" customFormat="1" ht="11.25" hidden="1">
      <c r="A1173" s="45"/>
      <c r="B1173" s="46">
        <v>4252</v>
      </c>
      <c r="C1173" s="205" t="s">
        <v>343</v>
      </c>
      <c r="D1173" s="235"/>
      <c r="E1173" s="207">
        <v>150790.8</v>
      </c>
      <c r="F1173" s="519"/>
      <c r="G1173" s="614"/>
      <c r="H1173" s="235"/>
      <c r="I1173" s="751"/>
      <c r="J1173" s="575"/>
      <c r="K1173" s="581"/>
      <c r="L1173" s="607"/>
      <c r="M1173" s="601"/>
      <c r="N1173" s="590"/>
    </row>
    <row r="1174" spans="1:14" s="33" customFormat="1" ht="12" hidden="1">
      <c r="A1174" s="45"/>
      <c r="B1174" s="60">
        <v>426</v>
      </c>
      <c r="C1174" s="68" t="s">
        <v>165</v>
      </c>
      <c r="D1174" s="200"/>
      <c r="E1174" s="241">
        <f>SUM(E1175:E1181)</f>
        <v>345813.5</v>
      </c>
      <c r="F1174" s="534"/>
      <c r="G1174" s="619"/>
      <c r="H1174" s="200"/>
      <c r="I1174" s="635"/>
      <c r="J1174" s="578"/>
      <c r="K1174" s="573"/>
      <c r="L1174" s="610"/>
      <c r="M1174" s="604"/>
      <c r="N1174" s="598"/>
    </row>
    <row r="1175" spans="1:14" s="38" customFormat="1" ht="11.25" hidden="1">
      <c r="A1175" s="45"/>
      <c r="B1175" s="46">
        <v>4261</v>
      </c>
      <c r="C1175" s="205" t="s">
        <v>166</v>
      </c>
      <c r="D1175" s="235"/>
      <c r="E1175" s="207">
        <v>99261.15</v>
      </c>
      <c r="F1175" s="318"/>
      <c r="G1175" s="614"/>
      <c r="H1175" s="235"/>
      <c r="I1175" s="751"/>
      <c r="J1175" s="575"/>
      <c r="K1175" s="581"/>
      <c r="L1175" s="607"/>
      <c r="M1175" s="601"/>
      <c r="N1175" s="590"/>
    </row>
    <row r="1176" spans="1:14" s="38" customFormat="1" ht="11.25" hidden="1">
      <c r="A1176" s="45"/>
      <c r="B1176" s="46">
        <v>4263</v>
      </c>
      <c r="C1176" s="205" t="s">
        <v>167</v>
      </c>
      <c r="D1176" s="235"/>
      <c r="E1176" s="207">
        <v>41580</v>
      </c>
      <c r="F1176" s="318"/>
      <c r="G1176" s="614"/>
      <c r="H1176" s="235"/>
      <c r="I1176" s="751"/>
      <c r="J1176" s="575"/>
      <c r="K1176" s="581"/>
      <c r="L1176" s="607"/>
      <c r="M1176" s="601"/>
      <c r="N1176" s="590"/>
    </row>
    <row r="1177" spans="1:14" s="38" customFormat="1" ht="11.25" hidden="1">
      <c r="A1177" s="45"/>
      <c r="B1177" s="46">
        <v>4264</v>
      </c>
      <c r="C1177" s="205" t="s">
        <v>168</v>
      </c>
      <c r="D1177" s="235"/>
      <c r="E1177" s="207">
        <v>102856.92</v>
      </c>
      <c r="F1177" s="318"/>
      <c r="G1177" s="614"/>
      <c r="H1177" s="235"/>
      <c r="I1177" s="751"/>
      <c r="J1177" s="575"/>
      <c r="K1177" s="581"/>
      <c r="L1177" s="607"/>
      <c r="M1177" s="601"/>
      <c r="N1177" s="590"/>
    </row>
    <row r="1178" spans="1:14" s="38" customFormat="1" ht="11.25" hidden="1">
      <c r="A1178" s="45"/>
      <c r="B1178" s="46">
        <v>4266</v>
      </c>
      <c r="C1178" s="205" t="s">
        <v>192</v>
      </c>
      <c r="D1178" s="235"/>
      <c r="E1178" s="207">
        <v>17623.8</v>
      </c>
      <c r="F1178" s="318"/>
      <c r="G1178" s="614"/>
      <c r="H1178" s="235"/>
      <c r="I1178" s="751"/>
      <c r="J1178" s="575"/>
      <c r="K1178" s="581"/>
      <c r="L1178" s="607"/>
      <c r="M1178" s="601"/>
      <c r="N1178" s="590"/>
    </row>
    <row r="1179" spans="1:14" s="92" customFormat="1" ht="11.25" hidden="1">
      <c r="A1179" s="51"/>
      <c r="B1179" s="52">
        <v>4267</v>
      </c>
      <c r="C1179" s="208" t="s">
        <v>659</v>
      </c>
      <c r="D1179" s="235"/>
      <c r="E1179" s="207">
        <v>0</v>
      </c>
      <c r="F1179" s="318"/>
      <c r="G1179" s="617"/>
      <c r="H1179" s="235"/>
      <c r="I1179" s="751"/>
      <c r="J1179" s="575"/>
      <c r="K1179" s="582"/>
      <c r="L1179" s="607"/>
      <c r="M1179" s="601"/>
      <c r="N1179" s="593"/>
    </row>
    <row r="1180" spans="1:14" s="38" customFormat="1" ht="11.25" hidden="1">
      <c r="A1180" s="45"/>
      <c r="B1180" s="46">
        <v>4268</v>
      </c>
      <c r="C1180" s="205" t="s">
        <v>169</v>
      </c>
      <c r="D1180" s="235"/>
      <c r="E1180" s="207">
        <v>71421.63</v>
      </c>
      <c r="F1180" s="318"/>
      <c r="G1180" s="614"/>
      <c r="H1180" s="235"/>
      <c r="I1180" s="751"/>
      <c r="J1180" s="575"/>
      <c r="K1180" s="581"/>
      <c r="L1180" s="607"/>
      <c r="M1180" s="601"/>
      <c r="N1180" s="590"/>
    </row>
    <row r="1181" spans="1:14" s="38" customFormat="1" ht="11.25" hidden="1">
      <c r="A1181" s="45"/>
      <c r="B1181" s="46">
        <v>4269</v>
      </c>
      <c r="C1181" s="205" t="s">
        <v>170</v>
      </c>
      <c r="D1181" s="235"/>
      <c r="E1181" s="207">
        <v>13070</v>
      </c>
      <c r="F1181" s="318"/>
      <c r="G1181" s="614"/>
      <c r="H1181" s="235"/>
      <c r="I1181" s="751"/>
      <c r="J1181" s="575"/>
      <c r="K1181" s="581"/>
      <c r="L1181" s="607"/>
      <c r="M1181" s="601"/>
      <c r="N1181" s="590"/>
    </row>
    <row r="1182" spans="1:14" s="106" customFormat="1" ht="12" hidden="1">
      <c r="A1182" s="45"/>
      <c r="B1182" s="60">
        <v>472</v>
      </c>
      <c r="C1182" s="68" t="s">
        <v>172</v>
      </c>
      <c r="D1182" s="200"/>
      <c r="E1182" s="74">
        <v>40000</v>
      </c>
      <c r="F1182" s="534"/>
      <c r="G1182" s="619"/>
      <c r="H1182" s="200"/>
      <c r="I1182" s="634"/>
      <c r="J1182" s="577"/>
      <c r="K1182" s="584"/>
      <c r="L1182" s="609"/>
      <c r="M1182" s="603"/>
      <c r="N1182" s="599"/>
    </row>
    <row r="1183" spans="1:14" s="33" customFormat="1" ht="12" hidden="1">
      <c r="A1183" s="45"/>
      <c r="B1183" s="60">
        <v>482</v>
      </c>
      <c r="C1183" s="199" t="s">
        <v>175</v>
      </c>
      <c r="D1183" s="200"/>
      <c r="E1183" s="97">
        <f>SUM(E1184:E1185)</f>
        <v>0</v>
      </c>
      <c r="F1183" s="546"/>
      <c r="G1183" s="619"/>
      <c r="H1183" s="200"/>
      <c r="I1183" s="635"/>
      <c r="J1183" s="578"/>
      <c r="K1183" s="573"/>
      <c r="L1183" s="610"/>
      <c r="M1183" s="604"/>
      <c r="N1183" s="598"/>
    </row>
    <row r="1184" spans="1:14" s="92" customFormat="1" ht="11.25" hidden="1">
      <c r="A1184" s="51"/>
      <c r="B1184" s="52">
        <v>4821</v>
      </c>
      <c r="C1184" s="208" t="s">
        <v>265</v>
      </c>
      <c r="D1184" s="209"/>
      <c r="E1184" s="207"/>
      <c r="F1184" s="519"/>
      <c r="G1184" s="617"/>
      <c r="H1184" s="209"/>
      <c r="I1184" s="751"/>
      <c r="J1184" s="575"/>
      <c r="K1184" s="582"/>
      <c r="L1184" s="607"/>
      <c r="M1184" s="601"/>
      <c r="N1184" s="593"/>
    </row>
    <row r="1185" spans="1:14" s="38" customFormat="1" ht="11.25" hidden="1">
      <c r="A1185" s="51"/>
      <c r="B1185" s="46">
        <v>4822</v>
      </c>
      <c r="C1185" s="205" t="s">
        <v>176</v>
      </c>
      <c r="D1185" s="209"/>
      <c r="E1185" s="207">
        <v>0</v>
      </c>
      <c r="F1185" s="519"/>
      <c r="G1185" s="614"/>
      <c r="H1185" s="209"/>
      <c r="I1185" s="751"/>
      <c r="J1185" s="575"/>
      <c r="K1185" s="581"/>
      <c r="L1185" s="607"/>
      <c r="M1185" s="601"/>
      <c r="N1185" s="590"/>
    </row>
    <row r="1186" spans="1:14" s="92" customFormat="1" ht="12">
      <c r="A1186" s="75" t="s">
        <v>537</v>
      </c>
      <c r="B1186" s="90">
        <v>4632</v>
      </c>
      <c r="C1186" s="68" t="s">
        <v>665</v>
      </c>
      <c r="D1186" s="1058">
        <v>1380000</v>
      </c>
      <c r="E1186" s="200">
        <f>E1187+E1191+E1195</f>
        <v>932268.24</v>
      </c>
      <c r="F1186" s="517"/>
      <c r="G1186" s="617"/>
      <c r="H1186" s="200">
        <f>D1186+G1186</f>
        <v>1380000</v>
      </c>
      <c r="I1186" s="751"/>
      <c r="J1186" s="575"/>
      <c r="K1186" s="582"/>
      <c r="L1186" s="607"/>
      <c r="M1186" s="601"/>
      <c r="N1186" s="593"/>
    </row>
    <row r="1187" spans="1:14" s="33" customFormat="1" ht="12" hidden="1">
      <c r="A1187" s="45"/>
      <c r="B1187" s="60">
        <v>511</v>
      </c>
      <c r="C1187" s="199" t="s">
        <v>269</v>
      </c>
      <c r="D1187" s="200"/>
      <c r="E1187" s="62">
        <f>SUM(E1188:E1190)</f>
        <v>906227.04</v>
      </c>
      <c r="F1187" s="534"/>
      <c r="G1187" s="619"/>
      <c r="H1187" s="200"/>
      <c r="I1187" s="635"/>
      <c r="J1187" s="578"/>
      <c r="K1187" s="573"/>
      <c r="L1187" s="610"/>
      <c r="M1187" s="604"/>
      <c r="N1187" s="598"/>
    </row>
    <row r="1188" spans="1:14" s="44" customFormat="1" ht="11.25" hidden="1">
      <c r="A1188" s="45"/>
      <c r="B1188" s="46">
        <v>5112</v>
      </c>
      <c r="C1188" s="333" t="s">
        <v>628</v>
      </c>
      <c r="D1188" s="235"/>
      <c r="E1188" s="235">
        <v>0</v>
      </c>
      <c r="F1188" s="530"/>
      <c r="G1188" s="614"/>
      <c r="H1188" s="235"/>
      <c r="I1188" s="728"/>
      <c r="J1188" s="729"/>
      <c r="K1188" s="568"/>
      <c r="L1188" s="730"/>
      <c r="M1188" s="731"/>
      <c r="N1188" s="589"/>
    </row>
    <row r="1189" spans="1:14" s="44" customFormat="1" ht="11.25" hidden="1">
      <c r="A1189" s="45"/>
      <c r="B1189" s="46">
        <v>5113</v>
      </c>
      <c r="C1189" s="333" t="s">
        <v>735</v>
      </c>
      <c r="D1189" s="235"/>
      <c r="E1189" s="235">
        <v>906227.04</v>
      </c>
      <c r="F1189" s="530"/>
      <c r="G1189" s="614"/>
      <c r="H1189" s="235"/>
      <c r="I1189" s="728"/>
      <c r="J1189" s="729"/>
      <c r="K1189" s="568"/>
      <c r="L1189" s="730"/>
      <c r="M1189" s="731"/>
      <c r="N1189" s="589"/>
    </row>
    <row r="1190" spans="1:14" s="44" customFormat="1" ht="11.25" hidden="1">
      <c r="A1190" s="45"/>
      <c r="B1190" s="46">
        <v>5114</v>
      </c>
      <c r="C1190" s="333" t="s">
        <v>271</v>
      </c>
      <c r="D1190" s="235"/>
      <c r="E1190" s="235">
        <v>0</v>
      </c>
      <c r="F1190" s="530"/>
      <c r="G1190" s="614"/>
      <c r="H1190" s="235"/>
      <c r="I1190" s="728"/>
      <c r="J1190" s="729"/>
      <c r="K1190" s="568"/>
      <c r="L1190" s="730"/>
      <c r="M1190" s="731"/>
      <c r="N1190" s="589"/>
    </row>
    <row r="1191" spans="1:14" s="33" customFormat="1" ht="12" hidden="1">
      <c r="A1191" s="45"/>
      <c r="B1191" s="60">
        <v>512</v>
      </c>
      <c r="C1191" s="68" t="s">
        <v>273</v>
      </c>
      <c r="D1191" s="221"/>
      <c r="E1191" s="241">
        <f>SUM(E1192:E1194)</f>
        <v>0</v>
      </c>
      <c r="F1191" s="546"/>
      <c r="G1191" s="619"/>
      <c r="H1191" s="221"/>
      <c r="I1191" s="635"/>
      <c r="J1191" s="578"/>
      <c r="K1191" s="573"/>
      <c r="L1191" s="610"/>
      <c r="M1191" s="604"/>
      <c r="N1191" s="598"/>
    </row>
    <row r="1192" spans="1:14" s="44" customFormat="1" ht="11.25" hidden="1">
      <c r="A1192" s="45"/>
      <c r="B1192" s="46">
        <v>5122</v>
      </c>
      <c r="C1192" s="205" t="s">
        <v>276</v>
      </c>
      <c r="D1192" s="235"/>
      <c r="E1192" s="207">
        <v>0</v>
      </c>
      <c r="F1192" s="517"/>
      <c r="G1192" s="614"/>
      <c r="H1192" s="235"/>
      <c r="I1192" s="728"/>
      <c r="J1192" s="729"/>
      <c r="K1192" s="568"/>
      <c r="L1192" s="730"/>
      <c r="M1192" s="731"/>
      <c r="N1192" s="589"/>
    </row>
    <row r="1193" spans="1:14" s="44" customFormat="1" ht="11.25" hidden="1">
      <c r="A1193" s="45"/>
      <c r="B1193" s="46">
        <v>5124</v>
      </c>
      <c r="C1193" s="205" t="s">
        <v>751</v>
      </c>
      <c r="D1193" s="235"/>
      <c r="E1193" s="207">
        <v>0</v>
      </c>
      <c r="F1193" s="517"/>
      <c r="G1193" s="614"/>
      <c r="H1193" s="235"/>
      <c r="I1193" s="728"/>
      <c r="J1193" s="729"/>
      <c r="K1193" s="568"/>
      <c r="L1193" s="730"/>
      <c r="M1193" s="731"/>
      <c r="N1193" s="589"/>
    </row>
    <row r="1194" spans="1:14" s="44" customFormat="1" ht="11.25" hidden="1">
      <c r="A1194" s="45"/>
      <c r="B1194" s="46">
        <v>5126</v>
      </c>
      <c r="C1194" s="205" t="s">
        <v>627</v>
      </c>
      <c r="D1194" s="235"/>
      <c r="E1194" s="207">
        <v>0</v>
      </c>
      <c r="F1194" s="517"/>
      <c r="G1194" s="614"/>
      <c r="H1194" s="235"/>
      <c r="I1194" s="728"/>
      <c r="J1194" s="729"/>
      <c r="K1194" s="568"/>
      <c r="L1194" s="730"/>
      <c r="M1194" s="731"/>
      <c r="N1194" s="589"/>
    </row>
    <row r="1195" spans="1:14" s="33" customFormat="1" ht="12" hidden="1">
      <c r="A1195" s="45"/>
      <c r="B1195" s="60">
        <v>515</v>
      </c>
      <c r="C1195" s="199" t="s">
        <v>629</v>
      </c>
      <c r="D1195" s="200"/>
      <c r="E1195" s="203">
        <f>E1196</f>
        <v>26041.2</v>
      </c>
      <c r="F1195" s="535"/>
      <c r="G1195" s="619"/>
      <c r="H1195" s="200"/>
      <c r="I1195" s="635"/>
      <c r="J1195" s="578"/>
      <c r="K1195" s="573"/>
      <c r="L1195" s="610"/>
      <c r="M1195" s="604"/>
      <c r="N1195" s="598"/>
    </row>
    <row r="1196" spans="1:14" s="44" customFormat="1" ht="11.25" hidden="1">
      <c r="A1196" s="45"/>
      <c r="B1196" s="46">
        <v>5151</v>
      </c>
      <c r="C1196" s="57" t="s">
        <v>629</v>
      </c>
      <c r="D1196" s="190"/>
      <c r="E1196" s="332">
        <v>26041.2</v>
      </c>
      <c r="F1196" s="517"/>
      <c r="G1196" s="614"/>
      <c r="H1196" s="190"/>
      <c r="I1196" s="728"/>
      <c r="J1196" s="729"/>
      <c r="K1196" s="568"/>
      <c r="L1196" s="730"/>
      <c r="M1196" s="731"/>
      <c r="N1196" s="589"/>
    </row>
    <row r="1197" spans="1:14" s="44" customFormat="1" ht="13.5">
      <c r="A1197" s="323"/>
      <c r="B1197" s="340"/>
      <c r="C1197" s="862" t="s">
        <v>760</v>
      </c>
      <c r="D1197" s="221">
        <f>D1137</f>
        <v>9000000</v>
      </c>
      <c r="E1197" s="97">
        <f>E1137</f>
        <v>4926513.33</v>
      </c>
      <c r="F1197" s="534">
        <f>E1197/D1197</f>
        <v>0.54739037</v>
      </c>
      <c r="G1197" s="614"/>
      <c r="H1197" s="221">
        <f>H1137</f>
        <v>9000000</v>
      </c>
      <c r="I1197" s="728"/>
      <c r="J1197" s="729"/>
      <c r="K1197" s="568"/>
      <c r="L1197" s="730"/>
      <c r="M1197" s="731"/>
      <c r="N1197" s="589"/>
    </row>
    <row r="1198" spans="1:14" s="38" customFormat="1" ht="13.5" hidden="1">
      <c r="A1198" s="222"/>
      <c r="B1198" s="223"/>
      <c r="C1198" s="857" t="s">
        <v>761</v>
      </c>
      <c r="D1198" s="224"/>
      <c r="E1198" s="225"/>
      <c r="F1198" s="522"/>
      <c r="G1198" s="614"/>
      <c r="H1198" s="639"/>
      <c r="I1198" s="751"/>
      <c r="J1198" s="575"/>
      <c r="K1198" s="581"/>
      <c r="L1198" s="607"/>
      <c r="M1198" s="601"/>
      <c r="N1198" s="590"/>
    </row>
    <row r="1199" spans="1:14" s="38" customFormat="1" ht="12" hidden="1">
      <c r="A1199" s="226"/>
      <c r="B1199" s="227"/>
      <c r="C1199" s="61" t="s">
        <v>360</v>
      </c>
      <c r="D1199" s="221">
        <f>D1197</f>
        <v>9000000</v>
      </c>
      <c r="E1199" s="203"/>
      <c r="F1199" s="519"/>
      <c r="G1199" s="1182"/>
      <c r="H1199" s="1183"/>
      <c r="I1199" s="751"/>
      <c r="J1199" s="575"/>
      <c r="K1199" s="581"/>
      <c r="L1199" s="607"/>
      <c r="M1199" s="601"/>
      <c r="N1199" s="590"/>
    </row>
    <row r="1200" spans="1:14" s="38" customFormat="1" ht="13.5" hidden="1">
      <c r="A1200" s="228"/>
      <c r="B1200" s="229"/>
      <c r="C1200" s="872" t="s">
        <v>762</v>
      </c>
      <c r="D1200" s="221">
        <f>SUM(D1199:D1199)</f>
        <v>9000000</v>
      </c>
      <c r="E1200" s="203"/>
      <c r="F1200" s="519"/>
      <c r="G1200" s="1186"/>
      <c r="H1200" s="1187"/>
      <c r="I1200" s="751"/>
      <c r="J1200" s="575"/>
      <c r="K1200" s="581"/>
      <c r="L1200" s="607"/>
      <c r="M1200" s="601"/>
      <c r="N1200" s="590"/>
    </row>
    <row r="1201" spans="1:14" s="38" customFormat="1" ht="15.75" thickBot="1">
      <c r="A1201" s="226"/>
      <c r="B1201" s="407"/>
      <c r="C1201" s="718" t="s">
        <v>568</v>
      </c>
      <c r="D1201" s="756">
        <f>D197+D277+D319+D333+D354+D365+D447+D752+D765+D805+D818+D827+D840+D889+D1131+D1197+D771</f>
        <v>179463097</v>
      </c>
      <c r="E1201" s="842">
        <f>E1197+E1131+E889+E840+E827+E818+E805+E765+E752+E447+E365+E354+E333+E319+E277+E197</f>
        <v>78397600.78</v>
      </c>
      <c r="F1201" s="843"/>
      <c r="G1201" s="759"/>
      <c r="H1201" s="760">
        <f>H1197+H1131+H889+H840+H827+H818+H805+H765+H752+H447+H365+H354+H333+H319+H277+H197+H771</f>
        <v>179463097</v>
      </c>
      <c r="I1201" s="751"/>
      <c r="J1201" s="575"/>
      <c r="K1201" s="581"/>
      <c r="L1201" s="607"/>
      <c r="M1201" s="601"/>
      <c r="N1201" s="590"/>
    </row>
    <row r="1202" spans="1:14" s="38" customFormat="1" ht="15" hidden="1" thickTop="1">
      <c r="A1202" s="222"/>
      <c r="B1202" s="223"/>
      <c r="C1202" s="341" t="s">
        <v>763</v>
      </c>
      <c r="D1202" s="214"/>
      <c r="E1202" s="203"/>
      <c r="F1202" s="519"/>
      <c r="G1202" s="614"/>
      <c r="H1202" s="639"/>
      <c r="I1202" s="751"/>
      <c r="J1202" s="575"/>
      <c r="K1202" s="581"/>
      <c r="L1202" s="607"/>
      <c r="M1202" s="601"/>
      <c r="N1202" s="590"/>
    </row>
    <row r="1203" spans="1:14" s="38" customFormat="1" ht="12" hidden="1">
      <c r="A1203" s="226"/>
      <c r="B1203" s="227"/>
      <c r="C1203" s="61" t="s">
        <v>360</v>
      </c>
      <c r="D1203" s="221">
        <f>D1199+D1133+D891+D842+D829+D820+D807+D767+D754+D449+D367+D356+D336+D321+D279+D199</f>
        <v>155877497</v>
      </c>
      <c r="E1203" s="203"/>
      <c r="F1203" s="519"/>
      <c r="G1203" s="1182"/>
      <c r="H1203" s="1183"/>
      <c r="I1203" s="751"/>
      <c r="J1203" s="575"/>
      <c r="K1203" s="581"/>
      <c r="L1203" s="607"/>
      <c r="M1203" s="601"/>
      <c r="N1203" s="590"/>
    </row>
    <row r="1204" spans="1:14" s="38" customFormat="1" ht="12" customHeight="1" hidden="1">
      <c r="A1204" s="226"/>
      <c r="B1204" s="227"/>
      <c r="C1204" s="61" t="s">
        <v>361</v>
      </c>
      <c r="D1204" s="221"/>
      <c r="E1204" s="203"/>
      <c r="F1204" s="519"/>
      <c r="G1204" s="1184"/>
      <c r="H1204" s="1185"/>
      <c r="I1204" s="751"/>
      <c r="J1204" s="575"/>
      <c r="K1204" s="581"/>
      <c r="L1204" s="607"/>
      <c r="M1204" s="601"/>
      <c r="N1204" s="590"/>
    </row>
    <row r="1205" spans="1:14" s="38" customFormat="1" ht="12" hidden="1">
      <c r="A1205" s="226"/>
      <c r="B1205" s="227"/>
      <c r="C1205" s="61" t="s">
        <v>362</v>
      </c>
      <c r="D1205" s="221">
        <f>D755+D453</f>
        <v>12893000</v>
      </c>
      <c r="E1205" s="203"/>
      <c r="F1205" s="519"/>
      <c r="G1205" s="1184"/>
      <c r="H1205" s="1185"/>
      <c r="I1205" s="751"/>
      <c r="J1205" s="575"/>
      <c r="K1205" s="581"/>
      <c r="L1205" s="607"/>
      <c r="M1205" s="601"/>
      <c r="N1205" s="590"/>
    </row>
    <row r="1206" spans="1:14" s="38" customFormat="1" ht="12" customHeight="1" hidden="1">
      <c r="A1206" s="226"/>
      <c r="B1206" s="227"/>
      <c r="C1206" s="61" t="s">
        <v>363</v>
      </c>
      <c r="D1206" s="221"/>
      <c r="E1206" s="203"/>
      <c r="F1206" s="519"/>
      <c r="G1206" s="1184"/>
      <c r="H1206" s="1185"/>
      <c r="I1206" s="751"/>
      <c r="J1206" s="575"/>
      <c r="K1206" s="581"/>
      <c r="L1206" s="607"/>
      <c r="M1206" s="601"/>
      <c r="N1206" s="590"/>
    </row>
    <row r="1207" spans="1:14" s="38" customFormat="1" ht="12" customHeight="1" hidden="1">
      <c r="A1207" s="226"/>
      <c r="B1207" s="227"/>
      <c r="C1207" s="61" t="s">
        <v>364</v>
      </c>
      <c r="D1207" s="221"/>
      <c r="E1207" s="203"/>
      <c r="F1207" s="519"/>
      <c r="G1207" s="1184"/>
      <c r="H1207" s="1185"/>
      <c r="I1207" s="751"/>
      <c r="J1207" s="575"/>
      <c r="K1207" s="581"/>
      <c r="L1207" s="607"/>
      <c r="M1207" s="601"/>
      <c r="N1207" s="590"/>
    </row>
    <row r="1208" spans="1:14" s="38" customFormat="1" ht="12" hidden="1">
      <c r="A1208" s="226"/>
      <c r="B1208" s="227"/>
      <c r="C1208" s="68" t="s">
        <v>567</v>
      </c>
      <c r="D1208" s="221">
        <v>5308590</v>
      </c>
      <c r="E1208" s="203"/>
      <c r="F1208" s="519"/>
      <c r="G1208" s="1184"/>
      <c r="H1208" s="1185"/>
      <c r="I1208" s="751"/>
      <c r="J1208" s="575"/>
      <c r="K1208" s="581"/>
      <c r="L1208" s="607"/>
      <c r="M1208" s="601"/>
      <c r="N1208" s="590"/>
    </row>
    <row r="1209" spans="1:14" s="38" customFormat="1" ht="14.25" hidden="1">
      <c r="A1209" s="228"/>
      <c r="B1209" s="229"/>
      <c r="C1209" s="342" t="s">
        <v>764</v>
      </c>
      <c r="D1209" s="221">
        <f>D1208+D1205+D1203</f>
        <v>174079087</v>
      </c>
      <c r="E1209" s="203"/>
      <c r="F1209" s="519"/>
      <c r="G1209" s="1186"/>
      <c r="H1209" s="1187"/>
      <c r="I1209" s="751"/>
      <c r="J1209" s="575"/>
      <c r="K1209" s="581"/>
      <c r="L1209" s="607"/>
      <c r="M1209" s="601"/>
      <c r="N1209" s="590"/>
    </row>
    <row r="1210" spans="1:14" s="38" customFormat="1" ht="17.25" thickBot="1" thickTop="1">
      <c r="A1210" s="343"/>
      <c r="B1210" s="344"/>
      <c r="C1210" s="345"/>
      <c r="D1210" s="346"/>
      <c r="E1210" s="346">
        <f>E197+E277+E319+E333+E354+E365+E447+E502+E752+E765+E805+E818+E827+E840+E889+E1131+E1197</f>
        <v>78397600.77999999</v>
      </c>
      <c r="F1210" s="547" t="e">
        <f>E1210/D1210</f>
        <v>#DIV/0!</v>
      </c>
      <c r="G1210" s="614"/>
      <c r="H1210" s="639"/>
      <c r="I1210" s="751"/>
      <c r="J1210" s="575"/>
      <c r="K1210" s="581"/>
      <c r="L1210" s="607"/>
      <c r="M1210" s="601"/>
      <c r="N1210" s="590"/>
    </row>
    <row r="1211" spans="1:14" s="44" customFormat="1" ht="16.5" thickTop="1">
      <c r="A1211" s="973"/>
      <c r="B1211" s="1218" t="s">
        <v>765</v>
      </c>
      <c r="C1211" s="1219"/>
      <c r="D1211" s="348"/>
      <c r="E1211" s="349"/>
      <c r="F1211" s="548"/>
      <c r="G1211" s="614"/>
      <c r="H1211" s="639"/>
      <c r="I1211" s="728"/>
      <c r="J1211" s="729"/>
      <c r="K1211" s="568"/>
      <c r="L1211" s="730"/>
      <c r="M1211" s="731"/>
      <c r="N1211" s="589"/>
    </row>
    <row r="1212" spans="1:14" s="44" customFormat="1" ht="13.5">
      <c r="A1212" s="1063"/>
      <c r="B1212" s="231"/>
      <c r="C1212" s="871" t="s">
        <v>219</v>
      </c>
      <c r="D1212" s="196"/>
      <c r="E1212" s="197"/>
      <c r="F1212" s="532"/>
      <c r="G1212" s="614"/>
      <c r="H1212" s="639"/>
      <c r="I1212" s="728"/>
      <c r="J1212" s="729"/>
      <c r="K1212" s="568"/>
      <c r="L1212" s="730"/>
      <c r="M1212" s="731"/>
      <c r="N1212" s="589"/>
    </row>
    <row r="1213" spans="1:14" s="38" customFormat="1" ht="12" hidden="1">
      <c r="A1213" s="34"/>
      <c r="B1213" s="60">
        <v>414</v>
      </c>
      <c r="C1213" s="201" t="s">
        <v>134</v>
      </c>
      <c r="D1213" s="198"/>
      <c r="E1213" s="202">
        <f>SUM(E1214:E1214)</f>
        <v>0</v>
      </c>
      <c r="F1213" s="518" t="e">
        <f>E1213/D1213</f>
        <v>#DIV/0!</v>
      </c>
      <c r="G1213" s="614"/>
      <c r="H1213" s="639"/>
      <c r="I1213" s="751"/>
      <c r="J1213" s="575"/>
      <c r="K1213" s="581"/>
      <c r="L1213" s="607"/>
      <c r="M1213" s="601"/>
      <c r="N1213" s="590"/>
    </row>
    <row r="1214" spans="1:14" s="44" customFormat="1" ht="12" hidden="1">
      <c r="A1214" s="28"/>
      <c r="B1214" s="67">
        <v>4143</v>
      </c>
      <c r="C1214" s="199" t="s">
        <v>135</v>
      </c>
      <c r="D1214" s="200"/>
      <c r="E1214" s="203"/>
      <c r="F1214" s="519"/>
      <c r="G1214" s="614"/>
      <c r="H1214" s="639"/>
      <c r="I1214" s="728"/>
      <c r="J1214" s="729"/>
      <c r="K1214" s="568"/>
      <c r="L1214" s="730"/>
      <c r="M1214" s="731"/>
      <c r="N1214" s="589"/>
    </row>
    <row r="1215" spans="1:14" s="38" customFormat="1" ht="12">
      <c r="A1215" s="233" t="s">
        <v>636</v>
      </c>
      <c r="B1215" s="60">
        <v>421</v>
      </c>
      <c r="C1215" s="201" t="s">
        <v>139</v>
      </c>
      <c r="D1215" s="198">
        <v>800000</v>
      </c>
      <c r="E1215" s="244">
        <f>SUM(E1216:E1221)</f>
        <v>347570.06</v>
      </c>
      <c r="F1215" s="518">
        <f>E1215/D1215</f>
        <v>0.434462575</v>
      </c>
      <c r="G1215" s="614"/>
      <c r="H1215" s="198">
        <f>D1215+G1215</f>
        <v>800000</v>
      </c>
      <c r="I1215" s="751"/>
      <c r="J1215" s="575"/>
      <c r="K1215" s="581"/>
      <c r="L1215" s="607"/>
      <c r="M1215" s="601"/>
      <c r="N1215" s="590"/>
    </row>
    <row r="1216" spans="1:14" s="38" customFormat="1" ht="12" hidden="1">
      <c r="A1216" s="75"/>
      <c r="B1216" s="67">
        <v>4211</v>
      </c>
      <c r="C1216" s="199" t="s">
        <v>244</v>
      </c>
      <c r="D1216" s="204"/>
      <c r="E1216" s="203">
        <v>89000</v>
      </c>
      <c r="F1216" s="518"/>
      <c r="G1216" s="614"/>
      <c r="H1216" s="204"/>
      <c r="I1216" s="751"/>
      <c r="J1216" s="575"/>
      <c r="K1216" s="581"/>
      <c r="L1216" s="607"/>
      <c r="M1216" s="601"/>
      <c r="N1216" s="590"/>
    </row>
    <row r="1217" spans="1:14" s="38" customFormat="1" ht="12" hidden="1">
      <c r="A1217" s="75"/>
      <c r="B1217" s="67">
        <v>4212</v>
      </c>
      <c r="C1217" s="199" t="s">
        <v>245</v>
      </c>
      <c r="D1217" s="204"/>
      <c r="E1217" s="203">
        <v>173893.77</v>
      </c>
      <c r="F1217" s="518"/>
      <c r="G1217" s="614"/>
      <c r="H1217" s="204"/>
      <c r="I1217" s="751"/>
      <c r="J1217" s="575"/>
      <c r="K1217" s="581"/>
      <c r="L1217" s="607"/>
      <c r="M1217" s="601"/>
      <c r="N1217" s="590"/>
    </row>
    <row r="1218" spans="1:14" s="38" customFormat="1" ht="12" hidden="1">
      <c r="A1218" s="75"/>
      <c r="B1218" s="67">
        <v>4213</v>
      </c>
      <c r="C1218" s="199" t="s">
        <v>246</v>
      </c>
      <c r="D1218" s="204"/>
      <c r="E1218" s="203">
        <v>56158</v>
      </c>
      <c r="F1218" s="518"/>
      <c r="G1218" s="614"/>
      <c r="H1218" s="204"/>
      <c r="I1218" s="751"/>
      <c r="J1218" s="575"/>
      <c r="K1218" s="581"/>
      <c r="L1218" s="607"/>
      <c r="M1218" s="601"/>
      <c r="N1218" s="590"/>
    </row>
    <row r="1219" spans="1:14" s="38" customFormat="1" ht="12" hidden="1">
      <c r="A1219" s="75"/>
      <c r="B1219" s="67">
        <v>4214</v>
      </c>
      <c r="C1219" s="199" t="s">
        <v>140</v>
      </c>
      <c r="D1219" s="204"/>
      <c r="E1219" s="203">
        <v>22518.29</v>
      </c>
      <c r="F1219" s="518"/>
      <c r="G1219" s="614"/>
      <c r="H1219" s="204"/>
      <c r="I1219" s="751"/>
      <c r="J1219" s="575"/>
      <c r="K1219" s="581"/>
      <c r="L1219" s="607"/>
      <c r="M1219" s="601"/>
      <c r="N1219" s="590"/>
    </row>
    <row r="1220" spans="1:14" s="38" customFormat="1" ht="12" hidden="1">
      <c r="A1220" s="75"/>
      <c r="B1220" s="67">
        <v>4216</v>
      </c>
      <c r="C1220" s="199" t="s">
        <v>624</v>
      </c>
      <c r="D1220" s="204"/>
      <c r="E1220" s="203">
        <v>6000</v>
      </c>
      <c r="F1220" s="518"/>
      <c r="G1220" s="614"/>
      <c r="H1220" s="204"/>
      <c r="I1220" s="751"/>
      <c r="J1220" s="575"/>
      <c r="K1220" s="581"/>
      <c r="L1220" s="607"/>
      <c r="M1220" s="601"/>
      <c r="N1220" s="590"/>
    </row>
    <row r="1221" spans="1:14" s="38" customFormat="1" ht="12" hidden="1">
      <c r="A1221" s="75"/>
      <c r="B1221" s="67">
        <v>4219</v>
      </c>
      <c r="C1221" s="199" t="s">
        <v>248</v>
      </c>
      <c r="D1221" s="204"/>
      <c r="E1221" s="203">
        <v>0</v>
      </c>
      <c r="F1221" s="518"/>
      <c r="G1221" s="614"/>
      <c r="H1221" s="204"/>
      <c r="I1221" s="751"/>
      <c r="J1221" s="575"/>
      <c r="K1221" s="581"/>
      <c r="L1221" s="607"/>
      <c r="M1221" s="601"/>
      <c r="N1221" s="590"/>
    </row>
    <row r="1222" spans="1:14" s="38" customFormat="1" ht="12" hidden="1">
      <c r="A1222" s="233"/>
      <c r="B1222" s="60">
        <v>422</v>
      </c>
      <c r="C1222" s="201" t="s">
        <v>142</v>
      </c>
      <c r="D1222" s="198"/>
      <c r="E1222" s="202">
        <f>SUM(E1223:E1224)</f>
        <v>0</v>
      </c>
      <c r="F1222" s="518" t="e">
        <f>E1222/D1222</f>
        <v>#DIV/0!</v>
      </c>
      <c r="G1222" s="614"/>
      <c r="H1222" s="198"/>
      <c r="I1222" s="751"/>
      <c r="J1222" s="575"/>
      <c r="K1222" s="581"/>
      <c r="L1222" s="607"/>
      <c r="M1222" s="601"/>
      <c r="N1222" s="590"/>
    </row>
    <row r="1223" spans="1:14" s="38" customFormat="1" ht="12" hidden="1">
      <c r="A1223" s="75"/>
      <c r="B1223" s="67">
        <v>4221</v>
      </c>
      <c r="C1223" s="199" t="s">
        <v>143</v>
      </c>
      <c r="D1223" s="200"/>
      <c r="E1223" s="203"/>
      <c r="F1223" s="518"/>
      <c r="G1223" s="614"/>
      <c r="H1223" s="200"/>
      <c r="I1223" s="751"/>
      <c r="J1223" s="575"/>
      <c r="K1223" s="581"/>
      <c r="L1223" s="607"/>
      <c r="M1223" s="601"/>
      <c r="N1223" s="590"/>
    </row>
    <row r="1224" spans="1:14" s="38" customFormat="1" ht="12" hidden="1">
      <c r="A1224" s="75"/>
      <c r="B1224" s="67">
        <v>4229</v>
      </c>
      <c r="C1224" s="199" t="s">
        <v>190</v>
      </c>
      <c r="D1224" s="200"/>
      <c r="E1224" s="203"/>
      <c r="F1224" s="518"/>
      <c r="G1224" s="614"/>
      <c r="H1224" s="200"/>
      <c r="I1224" s="751"/>
      <c r="J1224" s="575"/>
      <c r="K1224" s="581"/>
      <c r="L1224" s="607"/>
      <c r="M1224" s="601"/>
      <c r="N1224" s="590"/>
    </row>
    <row r="1225" spans="1:14" s="38" customFormat="1" ht="12">
      <c r="A1225" s="233" t="s">
        <v>452</v>
      </c>
      <c r="B1225" s="60">
        <v>423</v>
      </c>
      <c r="C1225" s="201" t="s">
        <v>146</v>
      </c>
      <c r="D1225" s="198">
        <v>1500000</v>
      </c>
      <c r="E1225" s="244">
        <f>SUM(E1226:E1233)</f>
        <v>487269.32</v>
      </c>
      <c r="F1225" s="518">
        <f>E1225/D1225</f>
        <v>0.32484621333333336</v>
      </c>
      <c r="G1225" s="614"/>
      <c r="H1225" s="198">
        <f>D1225+G1225</f>
        <v>1500000</v>
      </c>
      <c r="I1225" s="751"/>
      <c r="J1225" s="575">
        <v>310000</v>
      </c>
      <c r="K1225" s="581"/>
      <c r="L1225" s="607"/>
      <c r="M1225" s="601"/>
      <c r="N1225" s="590"/>
    </row>
    <row r="1226" spans="1:14" s="38" customFormat="1" ht="12" hidden="1">
      <c r="A1226" s="75"/>
      <c r="B1226" s="67">
        <v>4231</v>
      </c>
      <c r="C1226" s="199" t="s">
        <v>147</v>
      </c>
      <c r="D1226" s="204"/>
      <c r="E1226" s="203">
        <v>0</v>
      </c>
      <c r="F1226" s="518"/>
      <c r="G1226" s="614"/>
      <c r="H1226" s="204"/>
      <c r="I1226" s="751"/>
      <c r="J1226" s="575"/>
      <c r="K1226" s="581"/>
      <c r="L1226" s="607"/>
      <c r="M1226" s="601"/>
      <c r="N1226" s="590"/>
    </row>
    <row r="1227" spans="1:14" s="38" customFormat="1" ht="12" hidden="1">
      <c r="A1227" s="75"/>
      <c r="B1227" s="67">
        <v>4232</v>
      </c>
      <c r="C1227" s="199" t="s">
        <v>148</v>
      </c>
      <c r="D1227" s="204"/>
      <c r="E1227" s="203"/>
      <c r="F1227" s="518"/>
      <c r="G1227" s="614"/>
      <c r="H1227" s="204"/>
      <c r="I1227" s="751"/>
      <c r="J1227" s="575"/>
      <c r="K1227" s="581"/>
      <c r="L1227" s="607"/>
      <c r="M1227" s="601"/>
      <c r="N1227" s="590"/>
    </row>
    <row r="1228" spans="1:14" s="38" customFormat="1" ht="12" hidden="1">
      <c r="A1228" s="75"/>
      <c r="B1228" s="67">
        <v>4233</v>
      </c>
      <c r="C1228" s="199" t="s">
        <v>149</v>
      </c>
      <c r="D1228" s="204"/>
      <c r="E1228" s="203"/>
      <c r="F1228" s="518"/>
      <c r="G1228" s="614"/>
      <c r="H1228" s="204"/>
      <c r="I1228" s="751"/>
      <c r="J1228" s="575"/>
      <c r="K1228" s="581"/>
      <c r="L1228" s="607"/>
      <c r="M1228" s="601"/>
      <c r="N1228" s="590"/>
    </row>
    <row r="1229" spans="1:14" s="38" customFormat="1" ht="12" hidden="1">
      <c r="A1229" s="75"/>
      <c r="B1229" s="67">
        <v>4234</v>
      </c>
      <c r="C1229" s="199" t="s">
        <v>150</v>
      </c>
      <c r="D1229" s="204"/>
      <c r="E1229" s="203">
        <v>122000</v>
      </c>
      <c r="F1229" s="518"/>
      <c r="G1229" s="614"/>
      <c r="H1229" s="204"/>
      <c r="I1229" s="751"/>
      <c r="J1229" s="575"/>
      <c r="K1229" s="581"/>
      <c r="L1229" s="607"/>
      <c r="M1229" s="601"/>
      <c r="N1229" s="590"/>
    </row>
    <row r="1230" spans="1:14" s="38" customFormat="1" ht="12" hidden="1">
      <c r="A1230" s="75"/>
      <c r="B1230" s="67">
        <v>4235</v>
      </c>
      <c r="C1230" s="199" t="s">
        <v>151</v>
      </c>
      <c r="D1230" s="204"/>
      <c r="E1230" s="203">
        <v>101224.23</v>
      </c>
      <c r="F1230" s="518"/>
      <c r="G1230" s="614"/>
      <c r="H1230" s="204"/>
      <c r="I1230" s="751"/>
      <c r="J1230" s="575"/>
      <c r="K1230" s="581"/>
      <c r="L1230" s="607"/>
      <c r="M1230" s="601"/>
      <c r="N1230" s="590"/>
    </row>
    <row r="1231" spans="1:14" s="38" customFormat="1" ht="12" hidden="1">
      <c r="A1231" s="75"/>
      <c r="B1231" s="67">
        <v>4236</v>
      </c>
      <c r="C1231" s="199" t="s">
        <v>153</v>
      </c>
      <c r="D1231" s="204"/>
      <c r="E1231" s="203">
        <v>0</v>
      </c>
      <c r="F1231" s="518"/>
      <c r="G1231" s="614"/>
      <c r="H1231" s="204"/>
      <c r="I1231" s="751"/>
      <c r="J1231" s="575"/>
      <c r="K1231" s="581"/>
      <c r="L1231" s="607"/>
      <c r="M1231" s="601"/>
      <c r="N1231" s="590"/>
    </row>
    <row r="1232" spans="1:14" s="38" customFormat="1" ht="12" hidden="1">
      <c r="A1232" s="75"/>
      <c r="B1232" s="67">
        <v>4237</v>
      </c>
      <c r="C1232" s="199" t="s">
        <v>154</v>
      </c>
      <c r="D1232" s="204"/>
      <c r="E1232" s="203">
        <v>0</v>
      </c>
      <c r="F1232" s="518"/>
      <c r="G1232" s="614"/>
      <c r="H1232" s="204"/>
      <c r="I1232" s="751"/>
      <c r="J1232" s="575"/>
      <c r="K1232" s="581"/>
      <c r="L1232" s="607"/>
      <c r="M1232" s="601"/>
      <c r="N1232" s="590"/>
    </row>
    <row r="1233" spans="1:14" s="38" customFormat="1" ht="12" hidden="1">
      <c r="A1233" s="75"/>
      <c r="B1233" s="67">
        <v>4239</v>
      </c>
      <c r="C1233" s="199" t="s">
        <v>156</v>
      </c>
      <c r="D1233" s="204"/>
      <c r="E1233" s="203">
        <v>264045.09</v>
      </c>
      <c r="F1233" s="518"/>
      <c r="G1233" s="614"/>
      <c r="H1233" s="204"/>
      <c r="I1233" s="751"/>
      <c r="J1233" s="575"/>
      <c r="K1233" s="581"/>
      <c r="L1233" s="607"/>
      <c r="M1233" s="601"/>
      <c r="N1233" s="590"/>
    </row>
    <row r="1234" spans="1:14" s="38" customFormat="1" ht="12">
      <c r="A1234" s="233" t="s">
        <v>453</v>
      </c>
      <c r="B1234" s="60">
        <v>424</v>
      </c>
      <c r="C1234" s="201" t="s">
        <v>158</v>
      </c>
      <c r="D1234" s="198">
        <v>480000</v>
      </c>
      <c r="E1234" s="198">
        <f>SUM(E1235:E1239)</f>
        <v>307108</v>
      </c>
      <c r="F1234" s="518">
        <f>E1234/D1234</f>
        <v>0.6398083333333333</v>
      </c>
      <c r="G1234" s="614"/>
      <c r="H1234" s="198">
        <f>D1234+G1234</f>
        <v>480000</v>
      </c>
      <c r="I1234" s="751"/>
      <c r="J1234" s="575">
        <v>150000</v>
      </c>
      <c r="K1234" s="581"/>
      <c r="L1234" s="607"/>
      <c r="M1234" s="601"/>
      <c r="N1234" s="590"/>
    </row>
    <row r="1235" spans="1:14" s="38" customFormat="1" ht="12" hidden="1">
      <c r="A1235" s="233"/>
      <c r="B1235" s="76">
        <v>4241</v>
      </c>
      <c r="C1235" s="65" t="s">
        <v>355</v>
      </c>
      <c r="D1235" s="198"/>
      <c r="E1235" s="198"/>
      <c r="F1235" s="518"/>
      <c r="G1235" s="614"/>
      <c r="H1235" s="198"/>
      <c r="I1235" s="751"/>
      <c r="J1235" s="575"/>
      <c r="K1235" s="581"/>
      <c r="L1235" s="607"/>
      <c r="M1235" s="601"/>
      <c r="N1235" s="590"/>
    </row>
    <row r="1236" spans="1:14" s="38" customFormat="1" ht="12" hidden="1">
      <c r="A1236" s="75"/>
      <c r="B1236" s="67">
        <v>4242</v>
      </c>
      <c r="C1236" s="199" t="s">
        <v>159</v>
      </c>
      <c r="D1236" s="200"/>
      <c r="E1236" s="203">
        <v>0</v>
      </c>
      <c r="F1236" s="518"/>
      <c r="G1236" s="614"/>
      <c r="H1236" s="200"/>
      <c r="I1236" s="751"/>
      <c r="J1236" s="575"/>
      <c r="K1236" s="581"/>
      <c r="L1236" s="607"/>
      <c r="M1236" s="601"/>
      <c r="N1236" s="590"/>
    </row>
    <row r="1237" spans="1:14" s="38" customFormat="1" ht="12" hidden="1">
      <c r="A1237" s="75"/>
      <c r="B1237" s="67">
        <v>4243</v>
      </c>
      <c r="C1237" s="199" t="s">
        <v>253</v>
      </c>
      <c r="D1237" s="200"/>
      <c r="E1237" s="203"/>
      <c r="F1237" s="518"/>
      <c r="G1237" s="614"/>
      <c r="H1237" s="200"/>
      <c r="I1237" s="751"/>
      <c r="J1237" s="575"/>
      <c r="K1237" s="581"/>
      <c r="L1237" s="607"/>
      <c r="M1237" s="601"/>
      <c r="N1237" s="590"/>
    </row>
    <row r="1238" spans="1:14" s="38" customFormat="1" ht="12" hidden="1">
      <c r="A1238" s="75"/>
      <c r="B1238" s="67">
        <v>4246</v>
      </c>
      <c r="C1238" s="199" t="s">
        <v>254</v>
      </c>
      <c r="D1238" s="200"/>
      <c r="E1238" s="203">
        <v>307108</v>
      </c>
      <c r="F1238" s="518"/>
      <c r="G1238" s="614"/>
      <c r="H1238" s="200"/>
      <c r="I1238" s="751"/>
      <c r="J1238" s="575"/>
      <c r="K1238" s="581"/>
      <c r="L1238" s="607"/>
      <c r="M1238" s="601"/>
      <c r="N1238" s="590"/>
    </row>
    <row r="1239" spans="1:14" s="38" customFormat="1" ht="12" hidden="1">
      <c r="A1239" s="75"/>
      <c r="B1239" s="67">
        <v>4249</v>
      </c>
      <c r="C1239" s="199" t="s">
        <v>163</v>
      </c>
      <c r="D1239" s="200"/>
      <c r="E1239" s="203"/>
      <c r="F1239" s="518"/>
      <c r="G1239" s="614"/>
      <c r="H1239" s="200"/>
      <c r="I1239" s="751"/>
      <c r="J1239" s="575"/>
      <c r="K1239" s="581"/>
      <c r="L1239" s="607"/>
      <c r="M1239" s="601"/>
      <c r="N1239" s="590"/>
    </row>
    <row r="1240" spans="1:14" s="38" customFormat="1" ht="12">
      <c r="A1240" s="233" t="s">
        <v>454</v>
      </c>
      <c r="B1240" s="60">
        <v>425</v>
      </c>
      <c r="C1240" s="201" t="s">
        <v>256</v>
      </c>
      <c r="D1240" s="198">
        <v>8200000</v>
      </c>
      <c r="E1240" s="244">
        <f>SUM(E1241:E1242)</f>
        <v>3326565.14</v>
      </c>
      <c r="F1240" s="518">
        <f>E1240/D1240</f>
        <v>0.4056786756097561</v>
      </c>
      <c r="G1240" s="614"/>
      <c r="H1240" s="198">
        <f>D1240+G1240</f>
        <v>8200000</v>
      </c>
      <c r="I1240" s="751"/>
      <c r="J1240" s="575">
        <v>1000000</v>
      </c>
      <c r="K1240" s="581"/>
      <c r="L1240" s="607"/>
      <c r="M1240" s="601"/>
      <c r="N1240" s="590"/>
    </row>
    <row r="1241" spans="1:14" s="38" customFormat="1" ht="12" hidden="1">
      <c r="A1241" s="75"/>
      <c r="B1241" s="67">
        <v>4251</v>
      </c>
      <c r="C1241" s="199" t="s">
        <v>257</v>
      </c>
      <c r="D1241" s="204"/>
      <c r="E1241" s="203">
        <v>3091238.74</v>
      </c>
      <c r="F1241" s="518"/>
      <c r="G1241" s="614"/>
      <c r="H1241" s="204"/>
      <c r="I1241" s="751"/>
      <c r="J1241" s="575"/>
      <c r="K1241" s="581"/>
      <c r="L1241" s="607"/>
      <c r="M1241" s="601"/>
      <c r="N1241" s="590"/>
    </row>
    <row r="1242" spans="1:14" s="38" customFormat="1" ht="12" hidden="1">
      <c r="A1242" s="75"/>
      <c r="B1242" s="67">
        <v>4252</v>
      </c>
      <c r="C1242" s="199" t="s">
        <v>258</v>
      </c>
      <c r="D1242" s="204"/>
      <c r="E1242" s="203">
        <v>235326.4</v>
      </c>
      <c r="F1242" s="518"/>
      <c r="G1242" s="614"/>
      <c r="H1242" s="204"/>
      <c r="I1242" s="751"/>
      <c r="J1242" s="575"/>
      <c r="K1242" s="581"/>
      <c r="L1242" s="607"/>
      <c r="M1242" s="601"/>
      <c r="N1242" s="590"/>
    </row>
    <row r="1243" spans="1:14" s="38" customFormat="1" ht="12">
      <c r="A1243" s="233" t="s">
        <v>455</v>
      </c>
      <c r="B1243" s="60">
        <v>426</v>
      </c>
      <c r="C1243" s="201" t="s">
        <v>165</v>
      </c>
      <c r="D1243" s="198">
        <v>2200000</v>
      </c>
      <c r="E1243" s="244">
        <f>SUM(E1244:E1250)</f>
        <v>766819.05</v>
      </c>
      <c r="F1243" s="518">
        <f>E1243/D1243</f>
        <v>0.3485541136363637</v>
      </c>
      <c r="G1243" s="614"/>
      <c r="H1243" s="198">
        <f>D1243+G1243</f>
        <v>2200000</v>
      </c>
      <c r="I1243" s="751"/>
      <c r="J1243" s="575"/>
      <c r="K1243" s="581"/>
      <c r="L1243" s="607"/>
      <c r="M1243" s="601"/>
      <c r="N1243" s="590"/>
    </row>
    <row r="1244" spans="1:14" s="38" customFormat="1" ht="12" hidden="1">
      <c r="A1244" s="75"/>
      <c r="B1244" s="67">
        <v>4261</v>
      </c>
      <c r="C1244" s="199" t="s">
        <v>166</v>
      </c>
      <c r="D1244" s="204"/>
      <c r="E1244" s="203">
        <v>12933</v>
      </c>
      <c r="F1244" s="519"/>
      <c r="G1244" s="614"/>
      <c r="H1244" s="204"/>
      <c r="I1244" s="751"/>
      <c r="J1244" s="575"/>
      <c r="K1244" s="581"/>
      <c r="L1244" s="607"/>
      <c r="M1244" s="601"/>
      <c r="N1244" s="590"/>
    </row>
    <row r="1245" spans="1:14" s="106" customFormat="1" ht="12" hidden="1">
      <c r="A1245" s="75"/>
      <c r="B1245" s="67">
        <v>4262</v>
      </c>
      <c r="C1245" s="199" t="s">
        <v>626</v>
      </c>
      <c r="D1245" s="200"/>
      <c r="E1245" s="203">
        <v>60000</v>
      </c>
      <c r="F1245" s="372"/>
      <c r="G1245" s="619"/>
      <c r="H1245" s="200"/>
      <c r="I1245" s="634"/>
      <c r="J1245" s="577"/>
      <c r="K1245" s="584"/>
      <c r="L1245" s="609"/>
      <c r="M1245" s="603"/>
      <c r="N1245" s="599"/>
    </row>
    <row r="1246" spans="1:14" s="38" customFormat="1" ht="12" hidden="1">
      <c r="A1246" s="75"/>
      <c r="B1246" s="67">
        <v>4263</v>
      </c>
      <c r="C1246" s="199" t="s">
        <v>167</v>
      </c>
      <c r="D1246" s="204"/>
      <c r="E1246" s="203"/>
      <c r="F1246" s="519"/>
      <c r="G1246" s="614"/>
      <c r="H1246" s="204"/>
      <c r="I1246" s="751"/>
      <c r="J1246" s="575"/>
      <c r="K1246" s="581"/>
      <c r="L1246" s="607"/>
      <c r="M1246" s="601"/>
      <c r="N1246" s="590"/>
    </row>
    <row r="1247" spans="1:14" s="38" customFormat="1" ht="12" hidden="1">
      <c r="A1247" s="75"/>
      <c r="B1247" s="67">
        <v>4264</v>
      </c>
      <c r="C1247" s="199" t="s">
        <v>168</v>
      </c>
      <c r="D1247" s="204"/>
      <c r="E1247" s="203">
        <v>357553.59</v>
      </c>
      <c r="F1247" s="519"/>
      <c r="G1247" s="614"/>
      <c r="H1247" s="204"/>
      <c r="I1247" s="751"/>
      <c r="J1247" s="575"/>
      <c r="K1247" s="581"/>
      <c r="L1247" s="607"/>
      <c r="M1247" s="601"/>
      <c r="N1247" s="590"/>
    </row>
    <row r="1248" spans="1:14" s="38" customFormat="1" ht="12" hidden="1">
      <c r="A1248" s="75"/>
      <c r="B1248" s="67">
        <v>4266</v>
      </c>
      <c r="C1248" s="199" t="s">
        <v>192</v>
      </c>
      <c r="D1248" s="204"/>
      <c r="E1248" s="203"/>
      <c r="F1248" s="318"/>
      <c r="G1248" s="614"/>
      <c r="H1248" s="204"/>
      <c r="I1248" s="751"/>
      <c r="J1248" s="575"/>
      <c r="K1248" s="581"/>
      <c r="L1248" s="607"/>
      <c r="M1248" s="601"/>
      <c r="N1248" s="590"/>
    </row>
    <row r="1249" spans="1:14" s="38" customFormat="1" ht="12" hidden="1">
      <c r="A1249" s="75"/>
      <c r="B1249" s="67">
        <v>4268</v>
      </c>
      <c r="C1249" s="199" t="s">
        <v>169</v>
      </c>
      <c r="D1249" s="204"/>
      <c r="E1249" s="203">
        <v>234098.46</v>
      </c>
      <c r="F1249" s="519"/>
      <c r="G1249" s="614"/>
      <c r="H1249" s="204"/>
      <c r="I1249" s="751"/>
      <c r="J1249" s="575"/>
      <c r="K1249" s="581"/>
      <c r="L1249" s="607"/>
      <c r="M1249" s="601"/>
      <c r="N1249" s="590"/>
    </row>
    <row r="1250" spans="1:14" s="38" customFormat="1" ht="12" hidden="1">
      <c r="A1250" s="75"/>
      <c r="B1250" s="67">
        <v>4269</v>
      </c>
      <c r="C1250" s="199" t="s">
        <v>170</v>
      </c>
      <c r="D1250" s="204"/>
      <c r="E1250" s="203">
        <v>102234</v>
      </c>
      <c r="F1250" s="519"/>
      <c r="G1250" s="614"/>
      <c r="H1250" s="204"/>
      <c r="I1250" s="751"/>
      <c r="J1250" s="575"/>
      <c r="K1250" s="581"/>
      <c r="L1250" s="607"/>
      <c r="M1250" s="601"/>
      <c r="N1250" s="590"/>
    </row>
    <row r="1251" spans="1:14" s="92" customFormat="1" ht="12">
      <c r="A1251" s="233" t="s">
        <v>456</v>
      </c>
      <c r="B1251" s="90">
        <v>472</v>
      </c>
      <c r="C1251" s="94" t="s">
        <v>172</v>
      </c>
      <c r="D1251" s="213">
        <v>100000</v>
      </c>
      <c r="E1251" s="202">
        <f>SUM(E1252:E1253)</f>
        <v>0</v>
      </c>
      <c r="F1251" s="517">
        <f>E1251/D1251</f>
        <v>0</v>
      </c>
      <c r="G1251" s="617"/>
      <c r="H1251" s="213">
        <f>D1251+G1251</f>
        <v>100000</v>
      </c>
      <c r="I1251" s="751"/>
      <c r="J1251" s="575"/>
      <c r="K1251" s="582"/>
      <c r="L1251" s="607"/>
      <c r="M1251" s="601"/>
      <c r="N1251" s="593"/>
    </row>
    <row r="1252" spans="1:14" s="92" customFormat="1" ht="12" hidden="1">
      <c r="A1252" s="93"/>
      <c r="B1252" s="76">
        <v>4726</v>
      </c>
      <c r="C1252" s="65" t="s">
        <v>195</v>
      </c>
      <c r="D1252" s="213"/>
      <c r="E1252" s="202">
        <v>0</v>
      </c>
      <c r="F1252" s="517"/>
      <c r="G1252" s="617"/>
      <c r="H1252" s="213"/>
      <c r="I1252" s="751"/>
      <c r="J1252" s="575"/>
      <c r="K1252" s="582"/>
      <c r="L1252" s="607"/>
      <c r="M1252" s="601"/>
      <c r="N1252" s="593"/>
    </row>
    <row r="1253" spans="1:14" s="92" customFormat="1" ht="12" hidden="1">
      <c r="A1253" s="89"/>
      <c r="B1253" s="76">
        <v>4729</v>
      </c>
      <c r="C1253" s="65" t="s">
        <v>173</v>
      </c>
      <c r="D1253" s="214"/>
      <c r="E1253" s="203">
        <v>0</v>
      </c>
      <c r="F1253" s="517"/>
      <c r="G1253" s="617"/>
      <c r="H1253" s="214"/>
      <c r="I1253" s="751"/>
      <c r="J1253" s="575"/>
      <c r="K1253" s="582"/>
      <c r="L1253" s="607"/>
      <c r="M1253" s="601"/>
      <c r="N1253" s="593"/>
    </row>
    <row r="1254" spans="1:14" s="66" customFormat="1" ht="12">
      <c r="A1254" s="233" t="s">
        <v>457</v>
      </c>
      <c r="B1254" s="60">
        <v>481</v>
      </c>
      <c r="C1254" s="61" t="s">
        <v>197</v>
      </c>
      <c r="D1254" s="889">
        <v>572000</v>
      </c>
      <c r="E1254" s="62">
        <f>E1255</f>
        <v>359195</v>
      </c>
      <c r="F1254" s="517">
        <f>E1254/D1254</f>
        <v>0.6279632867132867</v>
      </c>
      <c r="G1254" s="617"/>
      <c r="H1254" s="889">
        <f>D1254+G1254</f>
        <v>572000</v>
      </c>
      <c r="I1254" s="728"/>
      <c r="J1254" s="729"/>
      <c r="K1254" s="571"/>
      <c r="L1254" s="730"/>
      <c r="M1254" s="731"/>
      <c r="N1254" s="594"/>
    </row>
    <row r="1255" spans="1:14" s="66" customFormat="1" ht="12" hidden="1">
      <c r="A1255" s="75"/>
      <c r="B1255" s="67">
        <v>4819</v>
      </c>
      <c r="C1255" s="68" t="s">
        <v>200</v>
      </c>
      <c r="D1255" s="890"/>
      <c r="E1255" s="74">
        <v>359195</v>
      </c>
      <c r="F1255" s="318"/>
      <c r="G1255" s="617"/>
      <c r="H1255" s="890"/>
      <c r="I1255" s="728"/>
      <c r="J1255" s="729"/>
      <c r="K1255" s="571"/>
      <c r="L1255" s="730"/>
      <c r="M1255" s="731"/>
      <c r="N1255" s="594"/>
    </row>
    <row r="1256" spans="1:14" s="38" customFormat="1" ht="12">
      <c r="A1256" s="233" t="s">
        <v>657</v>
      </c>
      <c r="B1256" s="60">
        <v>482</v>
      </c>
      <c r="C1256" s="201" t="s">
        <v>175</v>
      </c>
      <c r="D1256" s="198">
        <v>30000</v>
      </c>
      <c r="E1256" s="202">
        <f>E1257+E1258</f>
        <v>840</v>
      </c>
      <c r="F1256" s="518">
        <f>E1256/D1256</f>
        <v>0.028</v>
      </c>
      <c r="G1256" s="614"/>
      <c r="H1256" s="198">
        <f>D1256+G1256</f>
        <v>30000</v>
      </c>
      <c r="I1256" s="751"/>
      <c r="J1256" s="575">
        <v>30000</v>
      </c>
      <c r="K1256" s="581"/>
      <c r="L1256" s="607"/>
      <c r="M1256" s="601"/>
      <c r="N1256" s="590"/>
    </row>
    <row r="1257" spans="1:14" s="38" customFormat="1" ht="12" hidden="1">
      <c r="A1257" s="75"/>
      <c r="B1257" s="67">
        <v>4821</v>
      </c>
      <c r="C1257" s="199" t="s">
        <v>265</v>
      </c>
      <c r="D1257" s="204"/>
      <c r="E1257" s="203">
        <v>0</v>
      </c>
      <c r="F1257" s="519"/>
      <c r="G1257" s="614"/>
      <c r="H1257" s="204"/>
      <c r="I1257" s="751"/>
      <c r="J1257" s="575"/>
      <c r="K1257" s="581"/>
      <c r="L1257" s="607"/>
      <c r="M1257" s="601"/>
      <c r="N1257" s="590"/>
    </row>
    <row r="1258" spans="1:14" s="38" customFormat="1" ht="12" hidden="1">
      <c r="A1258" s="75"/>
      <c r="B1258" s="67">
        <v>4822</v>
      </c>
      <c r="C1258" s="199" t="s">
        <v>176</v>
      </c>
      <c r="D1258" s="204"/>
      <c r="E1258" s="203">
        <v>840</v>
      </c>
      <c r="F1258" s="519"/>
      <c r="G1258" s="614"/>
      <c r="H1258" s="204"/>
      <c r="I1258" s="751"/>
      <c r="J1258" s="575"/>
      <c r="K1258" s="581"/>
      <c r="L1258" s="607"/>
      <c r="M1258" s="601"/>
      <c r="N1258" s="590"/>
    </row>
    <row r="1259" spans="1:14" s="38" customFormat="1" ht="12">
      <c r="A1259" s="233" t="s">
        <v>661</v>
      </c>
      <c r="B1259" s="60">
        <v>483</v>
      </c>
      <c r="C1259" s="201" t="s">
        <v>267</v>
      </c>
      <c r="D1259" s="198">
        <v>20000</v>
      </c>
      <c r="E1259" s="202">
        <f>E1260</f>
        <v>0</v>
      </c>
      <c r="F1259" s="518">
        <f>E1259/D1259</f>
        <v>0</v>
      </c>
      <c r="G1259" s="614"/>
      <c r="H1259" s="198">
        <f>D1259+G1259</f>
        <v>20000</v>
      </c>
      <c r="I1259" s="751"/>
      <c r="J1259" s="575">
        <v>10000</v>
      </c>
      <c r="K1259" s="581"/>
      <c r="L1259" s="607"/>
      <c r="M1259" s="601"/>
      <c r="N1259" s="590"/>
    </row>
    <row r="1260" spans="1:14" s="44" customFormat="1" ht="12" hidden="1">
      <c r="A1260" s="89"/>
      <c r="B1260" s="67">
        <v>4831</v>
      </c>
      <c r="C1260" s="199" t="s">
        <v>267</v>
      </c>
      <c r="D1260" s="198"/>
      <c r="E1260" s="203">
        <v>0</v>
      </c>
      <c r="F1260" s="518"/>
      <c r="G1260" s="614"/>
      <c r="H1260" s="198"/>
      <c r="I1260" s="728"/>
      <c r="J1260" s="729"/>
      <c r="K1260" s="568"/>
      <c r="L1260" s="730"/>
      <c r="M1260" s="731"/>
      <c r="N1260" s="589"/>
    </row>
    <row r="1261" spans="1:14" s="38" customFormat="1" ht="12" hidden="1">
      <c r="A1261" s="233"/>
      <c r="B1261" s="60">
        <v>511</v>
      </c>
      <c r="C1261" s="201" t="s">
        <v>269</v>
      </c>
      <c r="D1261" s="198"/>
      <c r="E1261" s="202">
        <f>SUM(E1262:E1264)</f>
        <v>0</v>
      </c>
      <c r="F1261" s="518" t="e">
        <f>E1261/D1261</f>
        <v>#DIV/0!</v>
      </c>
      <c r="G1261" s="614"/>
      <c r="H1261" s="198"/>
      <c r="I1261" s="751"/>
      <c r="J1261" s="575"/>
      <c r="K1261" s="581"/>
      <c r="L1261" s="607"/>
      <c r="M1261" s="601"/>
      <c r="N1261" s="590"/>
    </row>
    <row r="1262" spans="1:14" s="44" customFormat="1" ht="12" hidden="1">
      <c r="A1262" s="75"/>
      <c r="B1262" s="67">
        <v>5112</v>
      </c>
      <c r="C1262" s="257" t="s">
        <v>628</v>
      </c>
      <c r="D1262" s="200"/>
      <c r="E1262" s="200"/>
      <c r="F1262" s="530"/>
      <c r="G1262" s="614"/>
      <c r="H1262" s="200"/>
      <c r="I1262" s="728"/>
      <c r="J1262" s="729"/>
      <c r="K1262" s="568"/>
      <c r="L1262" s="730"/>
      <c r="M1262" s="731"/>
      <c r="N1262" s="589"/>
    </row>
    <row r="1263" spans="1:14" s="44" customFormat="1" ht="12" hidden="1">
      <c r="A1263" s="75"/>
      <c r="B1263" s="67">
        <v>5113</v>
      </c>
      <c r="C1263" s="257" t="s">
        <v>735</v>
      </c>
      <c r="D1263" s="200"/>
      <c r="E1263" s="74"/>
      <c r="F1263" s="530"/>
      <c r="G1263" s="614"/>
      <c r="H1263" s="200"/>
      <c r="I1263" s="728"/>
      <c r="J1263" s="729"/>
      <c r="K1263" s="568"/>
      <c r="L1263" s="730"/>
      <c r="M1263" s="731"/>
      <c r="N1263" s="589"/>
    </row>
    <row r="1264" spans="1:14" s="44" customFormat="1" ht="12" hidden="1">
      <c r="A1264" s="75"/>
      <c r="B1264" s="67">
        <v>5114</v>
      </c>
      <c r="C1264" s="257" t="s">
        <v>271</v>
      </c>
      <c r="D1264" s="200"/>
      <c r="E1264" s="74"/>
      <c r="F1264" s="530"/>
      <c r="G1264" s="614"/>
      <c r="H1264" s="200"/>
      <c r="I1264" s="728"/>
      <c r="J1264" s="729"/>
      <c r="K1264" s="568"/>
      <c r="L1264" s="730"/>
      <c r="M1264" s="731"/>
      <c r="N1264" s="589"/>
    </row>
    <row r="1265" spans="1:14" s="44" customFormat="1" ht="12" hidden="1">
      <c r="A1265" s="34"/>
      <c r="B1265" s="60">
        <v>512</v>
      </c>
      <c r="C1265" s="201" t="s">
        <v>273</v>
      </c>
      <c r="D1265" s="62"/>
      <c r="E1265" s="62"/>
      <c r="F1265" s="549"/>
      <c r="G1265" s="614"/>
      <c r="H1265" s="62"/>
      <c r="I1265" s="728"/>
      <c r="J1265" s="729"/>
      <c r="K1265" s="568"/>
      <c r="L1265" s="730"/>
      <c r="M1265" s="731"/>
      <c r="N1265" s="589"/>
    </row>
    <row r="1266" spans="1:14" s="44" customFormat="1" ht="13.5">
      <c r="A1266" s="266"/>
      <c r="B1266" s="231"/>
      <c r="C1266" s="891" t="s">
        <v>222</v>
      </c>
      <c r="D1266" s="31">
        <f>D1215+D1225+D1234+D1240+D1243+D1251+D1254+D1256+D1259</f>
        <v>13902000</v>
      </c>
      <c r="E1266" s="69">
        <f>E1215+E1222+E1225+E1234+E1240+E1243+E1251+E1254+E1256+E1259+E1261</f>
        <v>5595366.569999999</v>
      </c>
      <c r="F1266" s="535">
        <f>E1266/D1266</f>
        <v>0.4024864458351316</v>
      </c>
      <c r="G1266" s="643"/>
      <c r="H1266" s="95">
        <f>H1215+H1225+H1234+H1240+H1243+H1251+H1254+H1256+H1259+H1261</f>
        <v>13902000</v>
      </c>
      <c r="I1266" s="728"/>
      <c r="J1266" s="729">
        <f>SUM(J1215:J1265)</f>
        <v>1500000</v>
      </c>
      <c r="K1266" s="568"/>
      <c r="L1266" s="730"/>
      <c r="M1266" s="731"/>
      <c r="N1266" s="589"/>
    </row>
    <row r="1267" spans="1:14" s="38" customFormat="1" ht="13.5" hidden="1">
      <c r="A1267" s="222"/>
      <c r="B1267" s="223"/>
      <c r="C1267" s="857" t="s">
        <v>306</v>
      </c>
      <c r="D1267" s="224"/>
      <c r="E1267" s="225"/>
      <c r="F1267" s="522"/>
      <c r="G1267" s="581"/>
      <c r="H1267" s="892"/>
      <c r="I1267" s="751"/>
      <c r="J1267" s="575"/>
      <c r="K1267" s="581"/>
      <c r="L1267" s="607"/>
      <c r="M1267" s="601"/>
      <c r="N1267" s="590"/>
    </row>
    <row r="1268" spans="1:14" s="38" customFormat="1" ht="12" hidden="1">
      <c r="A1268" s="226"/>
      <c r="B1268" s="227"/>
      <c r="C1268" s="61" t="s">
        <v>360</v>
      </c>
      <c r="D1268" s="221">
        <f>D1266</f>
        <v>13902000</v>
      </c>
      <c r="E1268" s="203">
        <f>E1266</f>
        <v>5595366.569999999</v>
      </c>
      <c r="F1268" s="519">
        <f>E1268/D1268</f>
        <v>0.4024864458351316</v>
      </c>
      <c r="G1268" s="1232"/>
      <c r="H1268" s="1232"/>
      <c r="I1268" s="751"/>
      <c r="J1268" s="575"/>
      <c r="K1268" s="581"/>
      <c r="L1268" s="607"/>
      <c r="M1268" s="601"/>
      <c r="N1268" s="590"/>
    </row>
    <row r="1269" spans="1:14" s="38" customFormat="1" ht="12" customHeight="1" hidden="1">
      <c r="A1269" s="226"/>
      <c r="B1269" s="227"/>
      <c r="C1269" s="61" t="s">
        <v>361</v>
      </c>
      <c r="D1269" s="221"/>
      <c r="E1269" s="203"/>
      <c r="F1269" s="519"/>
      <c r="G1269" s="1232"/>
      <c r="H1269" s="1232"/>
      <c r="I1269" s="751"/>
      <c r="J1269" s="575"/>
      <c r="K1269" s="581"/>
      <c r="L1269" s="607"/>
      <c r="M1269" s="601"/>
      <c r="N1269" s="590"/>
    </row>
    <row r="1270" spans="1:14" s="38" customFormat="1" ht="12" customHeight="1" hidden="1">
      <c r="A1270" s="226"/>
      <c r="B1270" s="227"/>
      <c r="C1270" s="61" t="s">
        <v>363</v>
      </c>
      <c r="D1270" s="221"/>
      <c r="E1270" s="203"/>
      <c r="F1270" s="519"/>
      <c r="G1270" s="1232"/>
      <c r="H1270" s="1232"/>
      <c r="I1270" s="751"/>
      <c r="J1270" s="575"/>
      <c r="K1270" s="581"/>
      <c r="L1270" s="607"/>
      <c r="M1270" s="601"/>
      <c r="N1270" s="590"/>
    </row>
    <row r="1271" spans="1:14" s="38" customFormat="1" ht="12" customHeight="1" hidden="1">
      <c r="A1271" s="226"/>
      <c r="B1271" s="227"/>
      <c r="C1271" s="61" t="s">
        <v>364</v>
      </c>
      <c r="D1271" s="221"/>
      <c r="E1271" s="203"/>
      <c r="F1271" s="519"/>
      <c r="G1271" s="1232"/>
      <c r="H1271" s="1232"/>
      <c r="I1271" s="751"/>
      <c r="J1271" s="575"/>
      <c r="K1271" s="581"/>
      <c r="L1271" s="607"/>
      <c r="M1271" s="601"/>
      <c r="N1271" s="590"/>
    </row>
    <row r="1272" spans="1:14" s="38" customFormat="1" ht="12" customHeight="1" hidden="1">
      <c r="A1272" s="226"/>
      <c r="B1272" s="227"/>
      <c r="C1272" s="61" t="s">
        <v>365</v>
      </c>
      <c r="D1272" s="221"/>
      <c r="E1272" s="203"/>
      <c r="F1272" s="519"/>
      <c r="G1272" s="1232"/>
      <c r="H1272" s="1232"/>
      <c r="I1272" s="751"/>
      <c r="J1272" s="575"/>
      <c r="K1272" s="581"/>
      <c r="L1272" s="607"/>
      <c r="M1272" s="601"/>
      <c r="N1272" s="590"/>
    </row>
    <row r="1273" spans="1:14" s="38" customFormat="1" ht="13.5" hidden="1">
      <c r="A1273" s="228"/>
      <c r="B1273" s="229"/>
      <c r="C1273" s="872" t="s">
        <v>307</v>
      </c>
      <c r="D1273" s="221">
        <f>D1268</f>
        <v>13902000</v>
      </c>
      <c r="E1273" s="203">
        <f>SUM(E1268:E1272)</f>
        <v>5595366.569999999</v>
      </c>
      <c r="F1273" s="519">
        <f>E1273/D1273</f>
        <v>0.4024864458351316</v>
      </c>
      <c r="G1273" s="1232"/>
      <c r="H1273" s="1232"/>
      <c r="I1273" s="751"/>
      <c r="J1273" s="575"/>
      <c r="K1273" s="581"/>
      <c r="L1273" s="607"/>
      <c r="M1273" s="601"/>
      <c r="N1273" s="590"/>
    </row>
    <row r="1274" spans="1:14" s="66" customFormat="1" ht="12.75" hidden="1">
      <c r="A1274" s="989"/>
      <c r="B1274" s="990"/>
      <c r="C1274" s="991" t="s">
        <v>325</v>
      </c>
      <c r="D1274" s="992"/>
      <c r="E1274" s="993"/>
      <c r="F1274" s="550"/>
      <c r="G1274" s="581"/>
      <c r="H1274" s="892"/>
      <c r="I1274" s="728"/>
      <c r="J1274" s="729"/>
      <c r="K1274" s="571"/>
      <c r="L1274" s="730"/>
      <c r="M1274" s="731"/>
      <c r="N1274" s="594"/>
    </row>
    <row r="1275" spans="1:14" s="44" customFormat="1" ht="12.75" hidden="1">
      <c r="A1275" s="994"/>
      <c r="B1275" s="995">
        <v>1501</v>
      </c>
      <c r="C1275" s="996" t="s">
        <v>770</v>
      </c>
      <c r="D1275" s="997"/>
      <c r="E1275" s="998">
        <v>340477.4</v>
      </c>
      <c r="F1275" s="519"/>
      <c r="G1275" s="581"/>
      <c r="H1275" s="892"/>
      <c r="I1275" s="728"/>
      <c r="J1275" s="729"/>
      <c r="K1275" s="568"/>
      <c r="L1275" s="730"/>
      <c r="M1275" s="731"/>
      <c r="N1275" s="589"/>
    </row>
    <row r="1276" spans="1:14" s="44" customFormat="1" ht="12.75" hidden="1">
      <c r="A1276" s="994"/>
      <c r="B1276" s="995">
        <v>1502</v>
      </c>
      <c r="C1276" s="996" t="s">
        <v>771</v>
      </c>
      <c r="D1276" s="997"/>
      <c r="E1276" s="998">
        <v>11134.83</v>
      </c>
      <c r="F1276" s="519"/>
      <c r="G1276" s="581"/>
      <c r="H1276" s="892"/>
      <c r="I1276" s="728"/>
      <c r="J1276" s="729"/>
      <c r="K1276" s="568"/>
      <c r="L1276" s="730"/>
      <c r="M1276" s="731"/>
      <c r="N1276" s="589"/>
    </row>
    <row r="1277" spans="1:14" s="44" customFormat="1" ht="12.75" hidden="1">
      <c r="A1277" s="994"/>
      <c r="B1277" s="995">
        <v>1503</v>
      </c>
      <c r="C1277" s="996" t="s">
        <v>772</v>
      </c>
      <c r="D1277" s="997"/>
      <c r="E1277" s="998">
        <v>39638.77</v>
      </c>
      <c r="F1277" s="519"/>
      <c r="G1277" s="581"/>
      <c r="H1277" s="892"/>
      <c r="I1277" s="728"/>
      <c r="J1277" s="729"/>
      <c r="K1277" s="568"/>
      <c r="L1277" s="730"/>
      <c r="M1277" s="731"/>
      <c r="N1277" s="589"/>
    </row>
    <row r="1278" spans="1:14" s="44" customFormat="1" ht="12.75" hidden="1">
      <c r="A1278" s="994"/>
      <c r="B1278" s="995">
        <v>1504</v>
      </c>
      <c r="C1278" s="996" t="s">
        <v>773</v>
      </c>
      <c r="D1278" s="997"/>
      <c r="E1278" s="998">
        <v>300200</v>
      </c>
      <c r="F1278" s="519"/>
      <c r="G1278" s="581"/>
      <c r="H1278" s="892"/>
      <c r="I1278" s="728"/>
      <c r="J1278" s="729"/>
      <c r="K1278" s="568"/>
      <c r="L1278" s="730"/>
      <c r="M1278" s="731"/>
      <c r="N1278" s="589"/>
    </row>
    <row r="1279" spans="1:14" s="44" customFormat="1" ht="12.75" hidden="1">
      <c r="A1279" s="994"/>
      <c r="B1279" s="995">
        <v>1505</v>
      </c>
      <c r="C1279" s="996" t="s">
        <v>774</v>
      </c>
      <c r="D1279" s="997"/>
      <c r="E1279" s="998">
        <v>76327.43</v>
      </c>
      <c r="F1279" s="519"/>
      <c r="G1279" s="581"/>
      <c r="H1279" s="892"/>
      <c r="I1279" s="728"/>
      <c r="J1279" s="729"/>
      <c r="K1279" s="568"/>
      <c r="L1279" s="730"/>
      <c r="M1279" s="731"/>
      <c r="N1279" s="589"/>
    </row>
    <row r="1280" spans="1:14" s="44" customFormat="1" ht="12.75" hidden="1">
      <c r="A1280" s="994"/>
      <c r="B1280" s="995">
        <v>1506</v>
      </c>
      <c r="C1280" s="996" t="s">
        <v>775</v>
      </c>
      <c r="D1280" s="997"/>
      <c r="E1280" s="998">
        <v>351945.32</v>
      </c>
      <c r="F1280" s="519"/>
      <c r="G1280" s="581"/>
      <c r="H1280" s="892"/>
      <c r="I1280" s="728"/>
      <c r="J1280" s="729"/>
      <c r="K1280" s="568"/>
      <c r="L1280" s="730"/>
      <c r="M1280" s="731"/>
      <c r="N1280" s="589"/>
    </row>
    <row r="1281" spans="1:14" s="44" customFormat="1" ht="12.75" hidden="1">
      <c r="A1281" s="994"/>
      <c r="B1281" s="995">
        <v>1507</v>
      </c>
      <c r="C1281" s="996" t="s">
        <v>776</v>
      </c>
      <c r="D1281" s="997"/>
      <c r="E1281" s="998">
        <v>60000</v>
      </c>
      <c r="F1281" s="519"/>
      <c r="G1281" s="581"/>
      <c r="H1281" s="892"/>
      <c r="I1281" s="728"/>
      <c r="J1281" s="729"/>
      <c r="K1281" s="568"/>
      <c r="L1281" s="730"/>
      <c r="M1281" s="731"/>
      <c r="N1281" s="589"/>
    </row>
    <row r="1282" spans="1:14" s="44" customFormat="1" ht="12.75" hidden="1">
      <c r="A1282" s="994"/>
      <c r="B1282" s="995">
        <v>1508</v>
      </c>
      <c r="C1282" s="996" t="s">
        <v>777</v>
      </c>
      <c r="D1282" s="997"/>
      <c r="E1282" s="998">
        <v>600019.03</v>
      </c>
      <c r="F1282" s="519"/>
      <c r="G1282" s="581"/>
      <c r="H1282" s="892"/>
      <c r="I1282" s="728"/>
      <c r="J1282" s="729"/>
      <c r="K1282" s="568"/>
      <c r="L1282" s="730"/>
      <c r="M1282" s="731"/>
      <c r="N1282" s="589"/>
    </row>
    <row r="1283" spans="1:14" s="44" customFormat="1" ht="12.75" hidden="1">
      <c r="A1283" s="994"/>
      <c r="B1283" s="995">
        <v>1509</v>
      </c>
      <c r="C1283" s="996" t="s">
        <v>778</v>
      </c>
      <c r="D1283" s="997"/>
      <c r="E1283" s="998">
        <v>0</v>
      </c>
      <c r="F1283" s="519"/>
      <c r="G1283" s="581"/>
      <c r="H1283" s="892"/>
      <c r="I1283" s="728"/>
      <c r="J1283" s="729"/>
      <c r="K1283" s="568"/>
      <c r="L1283" s="730"/>
      <c r="M1283" s="731"/>
      <c r="N1283" s="589"/>
    </row>
    <row r="1284" spans="1:14" s="44" customFormat="1" ht="12.75" hidden="1">
      <c r="A1284" s="994"/>
      <c r="B1284" s="995">
        <v>1510</v>
      </c>
      <c r="C1284" s="996" t="s">
        <v>779</v>
      </c>
      <c r="D1284" s="997"/>
      <c r="E1284" s="998">
        <v>40636</v>
      </c>
      <c r="F1284" s="519"/>
      <c r="G1284" s="581"/>
      <c r="H1284" s="892"/>
      <c r="I1284" s="728"/>
      <c r="J1284" s="729"/>
      <c r="K1284" s="568"/>
      <c r="L1284" s="730"/>
      <c r="M1284" s="731"/>
      <c r="N1284" s="589"/>
    </row>
    <row r="1285" spans="1:14" s="44" customFormat="1" ht="12.75" hidden="1">
      <c r="A1285" s="994"/>
      <c r="B1285" s="995">
        <v>1511</v>
      </c>
      <c r="C1285" s="996" t="s">
        <v>780</v>
      </c>
      <c r="D1285" s="997"/>
      <c r="E1285" s="998">
        <v>93944.99</v>
      </c>
      <c r="F1285" s="519"/>
      <c r="G1285" s="581"/>
      <c r="H1285" s="892"/>
      <c r="I1285" s="728"/>
      <c r="J1285" s="729"/>
      <c r="K1285" s="568"/>
      <c r="L1285" s="730"/>
      <c r="M1285" s="731"/>
      <c r="N1285" s="589"/>
    </row>
    <row r="1286" spans="1:14" s="44" customFormat="1" ht="12.75" hidden="1">
      <c r="A1286" s="994"/>
      <c r="B1286" s="995">
        <v>1512</v>
      </c>
      <c r="C1286" s="996" t="s">
        <v>781</v>
      </c>
      <c r="D1286" s="997"/>
      <c r="E1286" s="998">
        <v>7896.77</v>
      </c>
      <c r="F1286" s="519"/>
      <c r="G1286" s="581"/>
      <c r="H1286" s="892"/>
      <c r="I1286" s="728"/>
      <c r="J1286" s="729"/>
      <c r="K1286" s="568"/>
      <c r="L1286" s="730"/>
      <c r="M1286" s="731"/>
      <c r="N1286" s="589"/>
    </row>
    <row r="1287" spans="1:14" s="44" customFormat="1" ht="12.75" hidden="1">
      <c r="A1287" s="994"/>
      <c r="B1287" s="995">
        <v>1513</v>
      </c>
      <c r="C1287" s="996" t="s">
        <v>782</v>
      </c>
      <c r="D1287" s="997"/>
      <c r="E1287" s="998">
        <v>182493.95</v>
      </c>
      <c r="F1287" s="519"/>
      <c r="G1287" s="581"/>
      <c r="H1287" s="892"/>
      <c r="I1287" s="728"/>
      <c r="J1287" s="729"/>
      <c r="K1287" s="568"/>
      <c r="L1287" s="730"/>
      <c r="M1287" s="731"/>
      <c r="N1287" s="589"/>
    </row>
    <row r="1288" spans="1:14" s="44" customFormat="1" ht="12.75" hidden="1">
      <c r="A1288" s="994"/>
      <c r="B1288" s="995">
        <v>1514</v>
      </c>
      <c r="C1288" s="996" t="s">
        <v>783</v>
      </c>
      <c r="D1288" s="997"/>
      <c r="E1288" s="998">
        <v>100803.69</v>
      </c>
      <c r="F1288" s="519"/>
      <c r="G1288" s="581"/>
      <c r="H1288" s="892"/>
      <c r="I1288" s="728"/>
      <c r="J1288" s="729"/>
      <c r="K1288" s="568"/>
      <c r="L1288" s="730"/>
      <c r="M1288" s="731"/>
      <c r="N1288" s="589"/>
    </row>
    <row r="1289" spans="1:14" s="44" customFormat="1" ht="12.75" hidden="1">
      <c r="A1289" s="994"/>
      <c r="B1289" s="995">
        <v>1515</v>
      </c>
      <c r="C1289" s="996" t="s">
        <v>784</v>
      </c>
      <c r="D1289" s="997"/>
      <c r="E1289" s="998">
        <v>481798.35</v>
      </c>
      <c r="F1289" s="519"/>
      <c r="G1289" s="581"/>
      <c r="H1289" s="892"/>
      <c r="I1289" s="728"/>
      <c r="J1289" s="729"/>
      <c r="K1289" s="568"/>
      <c r="L1289" s="730"/>
      <c r="M1289" s="731"/>
      <c r="N1289" s="589"/>
    </row>
    <row r="1290" spans="1:14" s="44" customFormat="1" ht="12.75" hidden="1">
      <c r="A1290" s="994"/>
      <c r="B1290" s="995">
        <v>1516</v>
      </c>
      <c r="C1290" s="996" t="s">
        <v>785</v>
      </c>
      <c r="D1290" s="997"/>
      <c r="E1290" s="998">
        <v>709905.69</v>
      </c>
      <c r="F1290" s="519"/>
      <c r="G1290" s="581"/>
      <c r="H1290" s="892"/>
      <c r="I1290" s="728"/>
      <c r="J1290" s="729"/>
      <c r="K1290" s="568"/>
      <c r="L1290" s="730"/>
      <c r="M1290" s="731"/>
      <c r="N1290" s="589"/>
    </row>
    <row r="1291" spans="1:14" s="44" customFormat="1" ht="12.75" hidden="1">
      <c r="A1291" s="994"/>
      <c r="B1291" s="995">
        <v>1517</v>
      </c>
      <c r="C1291" s="996" t="s">
        <v>786</v>
      </c>
      <c r="D1291" s="997"/>
      <c r="E1291" s="998">
        <v>68033.53</v>
      </c>
      <c r="F1291" s="519"/>
      <c r="G1291" s="581"/>
      <c r="H1291" s="892"/>
      <c r="I1291" s="728"/>
      <c r="J1291" s="729"/>
      <c r="K1291" s="568"/>
      <c r="L1291" s="730"/>
      <c r="M1291" s="731"/>
      <c r="N1291" s="589"/>
    </row>
    <row r="1292" spans="1:14" s="44" customFormat="1" ht="12.75" hidden="1">
      <c r="A1292" s="994"/>
      <c r="B1292" s="995">
        <v>1518</v>
      </c>
      <c r="C1292" s="996" t="s">
        <v>787</v>
      </c>
      <c r="D1292" s="997"/>
      <c r="E1292" s="998">
        <v>40740.34</v>
      </c>
      <c r="F1292" s="519"/>
      <c r="G1292" s="581"/>
      <c r="H1292" s="892"/>
      <c r="I1292" s="728"/>
      <c r="J1292" s="729"/>
      <c r="K1292" s="568"/>
      <c r="L1292" s="730"/>
      <c r="M1292" s="731"/>
      <c r="N1292" s="589"/>
    </row>
    <row r="1293" spans="1:14" s="44" customFormat="1" ht="12.75" hidden="1">
      <c r="A1293" s="994"/>
      <c r="B1293" s="995">
        <v>1519</v>
      </c>
      <c r="C1293" s="996" t="s">
        <v>788</v>
      </c>
      <c r="D1293" s="997"/>
      <c r="E1293" s="998">
        <v>121756.68</v>
      </c>
      <c r="F1293" s="519"/>
      <c r="G1293" s="581"/>
      <c r="H1293" s="892"/>
      <c r="I1293" s="728"/>
      <c r="J1293" s="729"/>
      <c r="K1293" s="568"/>
      <c r="L1293" s="730"/>
      <c r="M1293" s="731"/>
      <c r="N1293" s="589"/>
    </row>
    <row r="1294" spans="1:14" s="44" customFormat="1" ht="12.75" hidden="1">
      <c r="A1294" s="994"/>
      <c r="B1294" s="995">
        <v>1520</v>
      </c>
      <c r="C1294" s="996" t="s">
        <v>789</v>
      </c>
      <c r="D1294" s="997"/>
      <c r="E1294" s="998">
        <v>1112117.79</v>
      </c>
      <c r="F1294" s="519"/>
      <c r="G1294" s="581"/>
      <c r="H1294" s="892"/>
      <c r="I1294" s="728"/>
      <c r="J1294" s="729"/>
      <c r="K1294" s="568"/>
      <c r="L1294" s="730"/>
      <c r="M1294" s="731"/>
      <c r="N1294" s="589"/>
    </row>
    <row r="1295" spans="1:14" s="44" customFormat="1" ht="12.75" hidden="1">
      <c r="A1295" s="994"/>
      <c r="B1295" s="995">
        <v>1521</v>
      </c>
      <c r="C1295" s="996" t="s">
        <v>790</v>
      </c>
      <c r="D1295" s="997"/>
      <c r="E1295" s="998">
        <v>243573.71</v>
      </c>
      <c r="F1295" s="519"/>
      <c r="G1295" s="581"/>
      <c r="H1295" s="892"/>
      <c r="I1295" s="728"/>
      <c r="J1295" s="729"/>
      <c r="K1295" s="568"/>
      <c r="L1295" s="730"/>
      <c r="M1295" s="731"/>
      <c r="N1295" s="589"/>
    </row>
    <row r="1296" spans="1:14" s="44" customFormat="1" ht="12.75" hidden="1">
      <c r="A1296" s="994"/>
      <c r="B1296" s="995">
        <v>1522</v>
      </c>
      <c r="C1296" s="996" t="s">
        <v>791</v>
      </c>
      <c r="D1296" s="997"/>
      <c r="E1296" s="998">
        <v>606150.3</v>
      </c>
      <c r="F1296" s="519"/>
      <c r="G1296" s="581"/>
      <c r="H1296" s="892"/>
      <c r="I1296" s="728"/>
      <c r="J1296" s="729"/>
      <c r="K1296" s="568"/>
      <c r="L1296" s="730"/>
      <c r="M1296" s="731"/>
      <c r="N1296" s="589"/>
    </row>
    <row r="1297" spans="1:14" s="92" customFormat="1" ht="12.75" hidden="1">
      <c r="A1297" s="989"/>
      <c r="B1297" s="999"/>
      <c r="C1297" s="1000" t="s">
        <v>792</v>
      </c>
      <c r="D1297" s="1001"/>
      <c r="E1297" s="1001">
        <f>SUM(E1275:E1296)</f>
        <v>5589594.57</v>
      </c>
      <c r="F1297" s="538"/>
      <c r="G1297" s="581"/>
      <c r="H1297" s="892"/>
      <c r="I1297" s="751"/>
      <c r="J1297" s="575"/>
      <c r="K1297" s="582"/>
      <c r="L1297" s="607"/>
      <c r="M1297" s="601"/>
      <c r="N1297" s="593"/>
    </row>
    <row r="1298" spans="1:14" s="92" customFormat="1" ht="16.5" thickBot="1">
      <c r="A1298" s="245"/>
      <c r="B1298" s="719"/>
      <c r="C1298" s="352" t="s">
        <v>793</v>
      </c>
      <c r="D1298" s="756">
        <f>D1266</f>
        <v>13902000</v>
      </c>
      <c r="E1298" s="893">
        <f>E1266</f>
        <v>5595366.569999999</v>
      </c>
      <c r="F1298" s="840"/>
      <c r="G1298" s="575"/>
      <c r="H1298" s="841">
        <f>D1298+G1298</f>
        <v>13902000</v>
      </c>
      <c r="I1298" s="751"/>
      <c r="J1298" s="575"/>
      <c r="K1298" s="582"/>
      <c r="L1298" s="607"/>
      <c r="M1298" s="601"/>
      <c r="N1298" s="593"/>
    </row>
    <row r="1299" spans="1:14" s="92" customFormat="1" ht="15" hidden="1" thickTop="1">
      <c r="A1299" s="245"/>
      <c r="B1299" s="809"/>
      <c r="C1299" s="810" t="s">
        <v>569</v>
      </c>
      <c r="D1299" s="894"/>
      <c r="E1299" s="895"/>
      <c r="F1299" s="811"/>
      <c r="G1299" s="581"/>
      <c r="H1299" s="892"/>
      <c r="I1299" s="751"/>
      <c r="J1299" s="575"/>
      <c r="K1299" s="582"/>
      <c r="L1299" s="607"/>
      <c r="M1299" s="601"/>
      <c r="N1299" s="593"/>
    </row>
    <row r="1300" spans="1:14" s="92" customFormat="1" ht="12" hidden="1">
      <c r="A1300" s="245"/>
      <c r="B1300" s="812"/>
      <c r="C1300" s="599" t="s">
        <v>360</v>
      </c>
      <c r="D1300" s="789">
        <f>D1273</f>
        <v>13902000</v>
      </c>
      <c r="E1300" s="789"/>
      <c r="F1300" s="813"/>
      <c r="G1300" s="581"/>
      <c r="H1300" s="892"/>
      <c r="I1300" s="751"/>
      <c r="J1300" s="575"/>
      <c r="K1300" s="582"/>
      <c r="L1300" s="607"/>
      <c r="M1300" s="601"/>
      <c r="N1300" s="593"/>
    </row>
    <row r="1301" spans="1:14" s="44" customFormat="1" ht="15" hidden="1" thickBot="1">
      <c r="A1301" s="351"/>
      <c r="B1301" s="814"/>
      <c r="C1301" s="815" t="s">
        <v>570</v>
      </c>
      <c r="D1301" s="816">
        <f>D1300</f>
        <v>13902000</v>
      </c>
      <c r="E1301" s="816">
        <f>E1266</f>
        <v>5595366.569999999</v>
      </c>
      <c r="F1301" s="817">
        <f>E1301/D1301</f>
        <v>0.4024864458351316</v>
      </c>
      <c r="G1301" s="581"/>
      <c r="H1301" s="892"/>
      <c r="I1301" s="728"/>
      <c r="J1301" s="729"/>
      <c r="K1301" s="568"/>
      <c r="L1301" s="730"/>
      <c r="M1301" s="731"/>
      <c r="N1301" s="589"/>
    </row>
    <row r="1302" spans="1:14" s="44" customFormat="1" ht="17.25" hidden="1" thickBot="1" thickTop="1">
      <c r="A1302" s="688"/>
      <c r="B1302" s="814"/>
      <c r="C1302" s="727"/>
      <c r="D1302" s="816"/>
      <c r="E1302" s="816"/>
      <c r="F1302" s="817"/>
      <c r="G1302" s="581"/>
      <c r="H1302" s="892"/>
      <c r="I1302" s="728"/>
      <c r="J1302" s="729"/>
      <c r="K1302" s="568"/>
      <c r="L1302" s="730"/>
      <c r="M1302" s="731"/>
      <c r="N1302" s="589"/>
    </row>
    <row r="1303" spans="1:14" s="44" customFormat="1" ht="17.25" hidden="1" thickBot="1" thickTop="1">
      <c r="A1303" s="688"/>
      <c r="B1303" s="814"/>
      <c r="C1303" s="727"/>
      <c r="D1303" s="816"/>
      <c r="E1303" s="816"/>
      <c r="F1303" s="817"/>
      <c r="G1303" s="581"/>
      <c r="H1303" s="892"/>
      <c r="I1303" s="728"/>
      <c r="J1303" s="729"/>
      <c r="K1303" s="568"/>
      <c r="L1303" s="730"/>
      <c r="M1303" s="731"/>
      <c r="N1303" s="589"/>
    </row>
    <row r="1304" spans="1:14" s="44" customFormat="1" ht="17.25" hidden="1" thickBot="1" thickTop="1">
      <c r="A1304" s="688"/>
      <c r="B1304" s="814"/>
      <c r="C1304" s="727"/>
      <c r="D1304" s="816"/>
      <c r="E1304" s="816"/>
      <c r="F1304" s="817"/>
      <c r="G1304" s="581"/>
      <c r="H1304" s="892"/>
      <c r="I1304" s="728"/>
      <c r="J1304" s="729"/>
      <c r="K1304" s="568"/>
      <c r="L1304" s="730"/>
      <c r="M1304" s="731"/>
      <c r="N1304" s="589"/>
    </row>
    <row r="1305" spans="1:14" s="92" customFormat="1" ht="16.5" thickTop="1">
      <c r="A1305" s="969"/>
      <c r="B1305" s="1249" t="s">
        <v>794</v>
      </c>
      <c r="C1305" s="1250"/>
      <c r="D1305" s="1251"/>
      <c r="E1305" s="818"/>
      <c r="F1305" s="819"/>
      <c r="G1305" s="581"/>
      <c r="H1305" s="892"/>
      <c r="I1305" s="751"/>
      <c r="J1305" s="575"/>
      <c r="K1305" s="582"/>
      <c r="L1305" s="607"/>
      <c r="M1305" s="601"/>
      <c r="N1305" s="593"/>
    </row>
    <row r="1306" spans="1:14" s="92" customFormat="1" ht="13.5">
      <c r="A1306" s="1063"/>
      <c r="B1306" s="812"/>
      <c r="C1306" s="896" t="s">
        <v>219</v>
      </c>
      <c r="D1306" s="820"/>
      <c r="E1306" s="821"/>
      <c r="F1306" s="819"/>
      <c r="G1306" s="581"/>
      <c r="H1306" s="892"/>
      <c r="I1306" s="751"/>
      <c r="J1306" s="575"/>
      <c r="K1306" s="582"/>
      <c r="L1306" s="607"/>
      <c r="M1306" s="601"/>
      <c r="N1306" s="593"/>
    </row>
    <row r="1307" spans="1:14" s="66" customFormat="1" ht="12">
      <c r="A1307" s="884" t="s">
        <v>671</v>
      </c>
      <c r="B1307" s="822">
        <v>423</v>
      </c>
      <c r="C1307" s="595" t="s">
        <v>146</v>
      </c>
      <c r="D1307" s="791">
        <v>30000</v>
      </c>
      <c r="E1307" s="816">
        <f>SUM(E1308:E1315)</f>
        <v>22076.66</v>
      </c>
      <c r="F1307" s="823">
        <f>E1307/D1307</f>
        <v>0.7358886666666666</v>
      </c>
      <c r="G1307" s="581"/>
      <c r="H1307" s="892">
        <f>D1307+G1307</f>
        <v>30000</v>
      </c>
      <c r="I1307" s="728"/>
      <c r="J1307" s="729"/>
      <c r="K1307" s="571"/>
      <c r="L1307" s="730"/>
      <c r="M1307" s="731"/>
      <c r="N1307" s="594"/>
    </row>
    <row r="1308" spans="1:14" s="38" customFormat="1" ht="12" hidden="1">
      <c r="A1308" s="75"/>
      <c r="B1308" s="824">
        <v>4231</v>
      </c>
      <c r="C1308" s="598" t="s">
        <v>147</v>
      </c>
      <c r="D1308" s="792"/>
      <c r="E1308" s="790"/>
      <c r="F1308" s="819"/>
      <c r="G1308" s="581"/>
      <c r="H1308" s="892"/>
      <c r="I1308" s="751"/>
      <c r="J1308" s="575"/>
      <c r="K1308" s="581"/>
      <c r="L1308" s="607"/>
      <c r="M1308" s="601"/>
      <c r="N1308" s="590"/>
    </row>
    <row r="1309" spans="1:14" s="38" customFormat="1" ht="12" hidden="1">
      <c r="A1309" s="75"/>
      <c r="B1309" s="824">
        <v>4232</v>
      </c>
      <c r="C1309" s="598" t="s">
        <v>148</v>
      </c>
      <c r="D1309" s="792"/>
      <c r="E1309" s="790"/>
      <c r="F1309" s="819"/>
      <c r="G1309" s="581"/>
      <c r="H1309" s="892"/>
      <c r="I1309" s="751"/>
      <c r="J1309" s="575"/>
      <c r="K1309" s="581"/>
      <c r="L1309" s="607"/>
      <c r="M1309" s="601"/>
      <c r="N1309" s="590"/>
    </row>
    <row r="1310" spans="1:14" s="38" customFormat="1" ht="12" hidden="1">
      <c r="A1310" s="75"/>
      <c r="B1310" s="824">
        <v>4233</v>
      </c>
      <c r="C1310" s="598" t="s">
        <v>149</v>
      </c>
      <c r="D1310" s="792"/>
      <c r="E1310" s="790"/>
      <c r="F1310" s="819"/>
      <c r="G1310" s="581"/>
      <c r="H1310" s="892"/>
      <c r="I1310" s="751"/>
      <c r="J1310" s="575"/>
      <c r="K1310" s="581"/>
      <c r="L1310" s="607"/>
      <c r="M1310" s="601"/>
      <c r="N1310" s="590"/>
    </row>
    <row r="1311" spans="1:14" s="38" customFormat="1" ht="12" hidden="1">
      <c r="A1311" s="75"/>
      <c r="B1311" s="824">
        <v>4234</v>
      </c>
      <c r="C1311" s="598" t="s">
        <v>150</v>
      </c>
      <c r="D1311" s="792"/>
      <c r="E1311" s="790"/>
      <c r="F1311" s="819"/>
      <c r="G1311" s="581"/>
      <c r="H1311" s="892"/>
      <c r="I1311" s="751"/>
      <c r="J1311" s="575"/>
      <c r="K1311" s="581"/>
      <c r="L1311" s="607"/>
      <c r="M1311" s="601"/>
      <c r="N1311" s="590"/>
    </row>
    <row r="1312" spans="1:14" s="38" customFormat="1" ht="12" hidden="1">
      <c r="A1312" s="75"/>
      <c r="B1312" s="824">
        <v>4235</v>
      </c>
      <c r="C1312" s="598" t="s">
        <v>151</v>
      </c>
      <c r="D1312" s="792"/>
      <c r="E1312" s="790">
        <v>22076.66</v>
      </c>
      <c r="F1312" s="819"/>
      <c r="G1312" s="581"/>
      <c r="H1312" s="892"/>
      <c r="I1312" s="751"/>
      <c r="J1312" s="575"/>
      <c r="K1312" s="581"/>
      <c r="L1312" s="607"/>
      <c r="M1312" s="601"/>
      <c r="N1312" s="590"/>
    </row>
    <row r="1313" spans="1:14" s="38" customFormat="1" ht="12" hidden="1">
      <c r="A1313" s="75"/>
      <c r="B1313" s="824">
        <v>4236</v>
      </c>
      <c r="C1313" s="598" t="s">
        <v>153</v>
      </c>
      <c r="D1313" s="792"/>
      <c r="E1313" s="790"/>
      <c r="F1313" s="819"/>
      <c r="G1313" s="581"/>
      <c r="H1313" s="892"/>
      <c r="I1313" s="751"/>
      <c r="J1313" s="575"/>
      <c r="K1313" s="581"/>
      <c r="L1313" s="607"/>
      <c r="M1313" s="601"/>
      <c r="N1313" s="590"/>
    </row>
    <row r="1314" spans="1:14" s="38" customFormat="1" ht="12" hidden="1">
      <c r="A1314" s="75"/>
      <c r="B1314" s="824">
        <v>4237</v>
      </c>
      <c r="C1314" s="598" t="s">
        <v>154</v>
      </c>
      <c r="D1314" s="792"/>
      <c r="E1314" s="790"/>
      <c r="F1314" s="819"/>
      <c r="G1314" s="581"/>
      <c r="H1314" s="892"/>
      <c r="I1314" s="751"/>
      <c r="J1314" s="575"/>
      <c r="K1314" s="581"/>
      <c r="L1314" s="607"/>
      <c r="M1314" s="601"/>
      <c r="N1314" s="590"/>
    </row>
    <row r="1315" spans="1:14" s="38" customFormat="1" ht="12" hidden="1">
      <c r="A1315" s="75"/>
      <c r="B1315" s="824">
        <v>4239</v>
      </c>
      <c r="C1315" s="598" t="s">
        <v>156</v>
      </c>
      <c r="D1315" s="792"/>
      <c r="E1315" s="790"/>
      <c r="F1315" s="819"/>
      <c r="G1315" s="581"/>
      <c r="H1315" s="892"/>
      <c r="I1315" s="751"/>
      <c r="J1315" s="575"/>
      <c r="K1315" s="581"/>
      <c r="L1315" s="607"/>
      <c r="M1315" s="601"/>
      <c r="N1315" s="590"/>
    </row>
    <row r="1316" spans="1:14" s="38" customFormat="1" ht="12" hidden="1">
      <c r="A1316" s="233"/>
      <c r="B1316" s="825">
        <v>426</v>
      </c>
      <c r="C1316" s="599" t="s">
        <v>165</v>
      </c>
      <c r="D1316" s="791">
        <v>0</v>
      </c>
      <c r="E1316" s="826">
        <f>SUM(E1317:E1322)</f>
        <v>0</v>
      </c>
      <c r="F1316" s="823" t="e">
        <f>E1316/D1316</f>
        <v>#DIV/0!</v>
      </c>
      <c r="G1316" s="581"/>
      <c r="H1316" s="892"/>
      <c r="I1316" s="751"/>
      <c r="J1316" s="575"/>
      <c r="K1316" s="581"/>
      <c r="L1316" s="607"/>
      <c r="M1316" s="601"/>
      <c r="N1316" s="590"/>
    </row>
    <row r="1317" spans="1:14" s="38" customFormat="1" ht="12" hidden="1">
      <c r="A1317" s="89"/>
      <c r="B1317" s="824">
        <v>4261</v>
      </c>
      <c r="C1317" s="598" t="s">
        <v>166</v>
      </c>
      <c r="D1317" s="792"/>
      <c r="E1317" s="790">
        <v>0</v>
      </c>
      <c r="F1317" s="823"/>
      <c r="G1317" s="581"/>
      <c r="H1317" s="892"/>
      <c r="I1317" s="751"/>
      <c r="J1317" s="575"/>
      <c r="K1317" s="581"/>
      <c r="L1317" s="607"/>
      <c r="M1317" s="601"/>
      <c r="N1317" s="590"/>
    </row>
    <row r="1318" spans="1:14" s="38" customFormat="1" ht="12" hidden="1">
      <c r="A1318" s="89"/>
      <c r="B1318" s="824">
        <v>4263</v>
      </c>
      <c r="C1318" s="598" t="s">
        <v>167</v>
      </c>
      <c r="D1318" s="792"/>
      <c r="E1318" s="790"/>
      <c r="F1318" s="823"/>
      <c r="G1318" s="581"/>
      <c r="H1318" s="892"/>
      <c r="I1318" s="751"/>
      <c r="J1318" s="575"/>
      <c r="K1318" s="581"/>
      <c r="L1318" s="607"/>
      <c r="M1318" s="601"/>
      <c r="N1318" s="590"/>
    </row>
    <row r="1319" spans="1:14" s="38" customFormat="1" ht="12" hidden="1">
      <c r="A1319" s="75"/>
      <c r="B1319" s="824">
        <v>4264</v>
      </c>
      <c r="C1319" s="598" t="s">
        <v>221</v>
      </c>
      <c r="D1319" s="789"/>
      <c r="E1319" s="827"/>
      <c r="F1319" s="823"/>
      <c r="G1319" s="581"/>
      <c r="H1319" s="892"/>
      <c r="I1319" s="751"/>
      <c r="J1319" s="575"/>
      <c r="K1319" s="581"/>
      <c r="L1319" s="607"/>
      <c r="M1319" s="601"/>
      <c r="N1319" s="590"/>
    </row>
    <row r="1320" spans="1:14" s="38" customFormat="1" ht="12" hidden="1">
      <c r="A1320" s="75"/>
      <c r="B1320" s="824">
        <v>4266</v>
      </c>
      <c r="C1320" s="598" t="s">
        <v>192</v>
      </c>
      <c r="D1320" s="792"/>
      <c r="E1320" s="790"/>
      <c r="F1320" s="823"/>
      <c r="G1320" s="581"/>
      <c r="H1320" s="892"/>
      <c r="I1320" s="751"/>
      <c r="J1320" s="575"/>
      <c r="K1320" s="581"/>
      <c r="L1320" s="607"/>
      <c r="M1320" s="601"/>
      <c r="N1320" s="590"/>
    </row>
    <row r="1321" spans="1:14" s="38" customFormat="1" ht="12" hidden="1">
      <c r="A1321" s="75"/>
      <c r="B1321" s="824">
        <v>4268</v>
      </c>
      <c r="C1321" s="598" t="s">
        <v>169</v>
      </c>
      <c r="D1321" s="789"/>
      <c r="E1321" s="790"/>
      <c r="F1321" s="823"/>
      <c r="G1321" s="581"/>
      <c r="H1321" s="892"/>
      <c r="I1321" s="751"/>
      <c r="J1321" s="575"/>
      <c r="K1321" s="581"/>
      <c r="L1321" s="607"/>
      <c r="M1321" s="601"/>
      <c r="N1321" s="590"/>
    </row>
    <row r="1322" spans="1:14" s="38" customFormat="1" ht="12" hidden="1">
      <c r="A1322" s="89"/>
      <c r="B1322" s="824">
        <v>4269</v>
      </c>
      <c r="C1322" s="598" t="s">
        <v>170</v>
      </c>
      <c r="D1322" s="789"/>
      <c r="E1322" s="790"/>
      <c r="F1322" s="823"/>
      <c r="G1322" s="581"/>
      <c r="H1322" s="892"/>
      <c r="I1322" s="751"/>
      <c r="J1322" s="575"/>
      <c r="K1322" s="581"/>
      <c r="L1322" s="607"/>
      <c r="M1322" s="601"/>
      <c r="N1322" s="590"/>
    </row>
    <row r="1323" spans="1:14" s="92" customFormat="1" ht="13.5">
      <c r="A1323" s="963"/>
      <c r="B1323" s="812"/>
      <c r="C1323" s="867" t="s">
        <v>222</v>
      </c>
      <c r="D1323" s="789">
        <f>D1307+D1316</f>
        <v>30000</v>
      </c>
      <c r="E1323" s="789">
        <f>E1307</f>
        <v>22076.66</v>
      </c>
      <c r="F1323" s="828">
        <f>E1323/D1323</f>
        <v>0.7358886666666666</v>
      </c>
      <c r="G1323" s="581"/>
      <c r="H1323" s="892">
        <f>D1323+G1323</f>
        <v>30000</v>
      </c>
      <c r="I1323" s="751"/>
      <c r="J1323" s="575"/>
      <c r="K1323" s="582"/>
      <c r="L1323" s="607"/>
      <c r="M1323" s="601"/>
      <c r="N1323" s="593"/>
    </row>
    <row r="1324" spans="1:14" s="38" customFormat="1" ht="13.5" hidden="1">
      <c r="A1324" s="962"/>
      <c r="B1324" s="707"/>
      <c r="C1324" s="820" t="s">
        <v>306</v>
      </c>
      <c r="D1324" s="792"/>
      <c r="E1324" s="790"/>
      <c r="F1324" s="830"/>
      <c r="G1324" s="581"/>
      <c r="H1324" s="892"/>
      <c r="I1324" s="751"/>
      <c r="J1324" s="575"/>
      <c r="K1324" s="581"/>
      <c r="L1324" s="607"/>
      <c r="M1324" s="601"/>
      <c r="N1324" s="590"/>
    </row>
    <row r="1325" spans="1:14" s="38" customFormat="1" ht="12" hidden="1">
      <c r="A1325" s="961"/>
      <c r="B1325" s="829"/>
      <c r="C1325" s="599" t="s">
        <v>360</v>
      </c>
      <c r="D1325" s="789">
        <f>D1323</f>
        <v>30000</v>
      </c>
      <c r="E1325" s="790"/>
      <c r="F1325" s="830"/>
      <c r="G1325" s="581"/>
      <c r="H1325" s="892"/>
      <c r="I1325" s="751"/>
      <c r="J1325" s="575"/>
      <c r="K1325" s="581"/>
      <c r="L1325" s="607"/>
      <c r="M1325" s="601"/>
      <c r="N1325" s="590"/>
    </row>
    <row r="1326" spans="1:14" s="38" customFormat="1" ht="13.5" hidden="1">
      <c r="A1326" s="960"/>
      <c r="B1326" s="829"/>
      <c r="C1326" s="867" t="s">
        <v>307</v>
      </c>
      <c r="D1326" s="789">
        <f>D1325</f>
        <v>30000</v>
      </c>
      <c r="E1326" s="790"/>
      <c r="F1326" s="830"/>
      <c r="G1326" s="581"/>
      <c r="H1326" s="892"/>
      <c r="I1326" s="751"/>
      <c r="J1326" s="575"/>
      <c r="K1326" s="581"/>
      <c r="L1326" s="607"/>
      <c r="M1326" s="601"/>
      <c r="N1326" s="590"/>
    </row>
    <row r="1327" spans="1:14" s="38" customFormat="1" ht="16.5" thickBot="1">
      <c r="A1327" s="959"/>
      <c r="B1327" s="829"/>
      <c r="C1327" s="747" t="s">
        <v>798</v>
      </c>
      <c r="D1327" s="798">
        <f>D1326</f>
        <v>30000</v>
      </c>
      <c r="E1327" s="838">
        <f>E1323</f>
        <v>22076.66</v>
      </c>
      <c r="F1327" s="839"/>
      <c r="G1327" s="575"/>
      <c r="H1327" s="841">
        <f>D1327+G1327</f>
        <v>30000</v>
      </c>
      <c r="I1327" s="751"/>
      <c r="J1327" s="575"/>
      <c r="K1327" s="581"/>
      <c r="L1327" s="607"/>
      <c r="M1327" s="601"/>
      <c r="N1327" s="590"/>
    </row>
    <row r="1328" spans="1:14" s="38" customFormat="1" ht="14.25" hidden="1">
      <c r="A1328" s="959"/>
      <c r="B1328" s="829"/>
      <c r="C1328" s="831" t="s">
        <v>571</v>
      </c>
      <c r="D1328" s="789"/>
      <c r="E1328" s="790"/>
      <c r="F1328" s="830"/>
      <c r="G1328" s="581"/>
      <c r="H1328" s="892"/>
      <c r="I1328" s="751"/>
      <c r="J1328" s="575"/>
      <c r="K1328" s="581"/>
      <c r="L1328" s="607"/>
      <c r="M1328" s="601"/>
      <c r="N1328" s="590"/>
    </row>
    <row r="1329" spans="1:14" s="38" customFormat="1" ht="12" hidden="1">
      <c r="A1329" s="961"/>
      <c r="B1329" s="829"/>
      <c r="C1329" s="599" t="s">
        <v>360</v>
      </c>
      <c r="D1329" s="789">
        <f>D1325</f>
        <v>30000</v>
      </c>
      <c r="E1329" s="790"/>
      <c r="F1329" s="830"/>
      <c r="G1329" s="581"/>
      <c r="H1329" s="892"/>
      <c r="I1329" s="751"/>
      <c r="J1329" s="575"/>
      <c r="K1329" s="581"/>
      <c r="L1329" s="607"/>
      <c r="M1329" s="601"/>
      <c r="N1329" s="590"/>
    </row>
    <row r="1330" spans="1:14" s="92" customFormat="1" ht="15" hidden="1" thickBot="1">
      <c r="A1330" s="958"/>
      <c r="B1330" s="832"/>
      <c r="C1330" s="833" t="s">
        <v>573</v>
      </c>
      <c r="D1330" s="834">
        <f>D1329</f>
        <v>30000</v>
      </c>
      <c r="E1330" s="834">
        <f>E1323</f>
        <v>22076.66</v>
      </c>
      <c r="F1330" s="835">
        <f>E1330/D1330</f>
        <v>0.7358886666666666</v>
      </c>
      <c r="G1330" s="581"/>
      <c r="H1330" s="892"/>
      <c r="I1330" s="751"/>
      <c r="J1330" s="575"/>
      <c r="K1330" s="582"/>
      <c r="L1330" s="607"/>
      <c r="M1330" s="601"/>
      <c r="N1330" s="593"/>
    </row>
    <row r="1331" spans="1:14" s="92" customFormat="1" ht="17.25" hidden="1" thickBot="1" thickTop="1">
      <c r="A1331" s="721"/>
      <c r="B1331" s="722"/>
      <c r="C1331" s="723"/>
      <c r="D1331" s="692"/>
      <c r="E1331" s="692"/>
      <c r="F1331" s="720"/>
      <c r="G1331" s="808"/>
      <c r="H1331" s="748">
        <f>D1298+G1331</f>
        <v>13902000</v>
      </c>
      <c r="I1331" s="751"/>
      <c r="J1331" s="575"/>
      <c r="K1331" s="582"/>
      <c r="L1331" s="607"/>
      <c r="M1331" s="601"/>
      <c r="N1331" s="593"/>
    </row>
    <row r="1332" spans="1:14" s="92" customFormat="1" ht="17.25" hidden="1" thickBot="1" thickTop="1">
      <c r="A1332" s="721"/>
      <c r="B1332" s="722"/>
      <c r="C1332" s="723"/>
      <c r="D1332" s="692"/>
      <c r="E1332" s="692"/>
      <c r="F1332" s="720"/>
      <c r="G1332" s="808"/>
      <c r="H1332" s="748"/>
      <c r="I1332" s="751"/>
      <c r="J1332" s="575"/>
      <c r="K1332" s="582"/>
      <c r="L1332" s="607"/>
      <c r="M1332" s="601"/>
      <c r="N1332" s="593"/>
    </row>
    <row r="1333" spans="1:14" s="66" customFormat="1" ht="16.5" thickTop="1">
      <c r="A1333" s="974"/>
      <c r="B1333" s="1247" t="s">
        <v>799</v>
      </c>
      <c r="C1333" s="1248"/>
      <c r="D1333" s="248"/>
      <c r="E1333" s="249"/>
      <c r="F1333" s="528"/>
      <c r="G1333" s="808"/>
      <c r="H1333" s="748"/>
      <c r="I1333" s="728"/>
      <c r="J1333" s="729"/>
      <c r="K1333" s="571"/>
      <c r="L1333" s="730"/>
      <c r="M1333" s="731"/>
      <c r="N1333" s="594"/>
    </row>
    <row r="1334" spans="1:14" s="66" customFormat="1" ht="13.5">
      <c r="A1334" s="1063"/>
      <c r="B1334" s="236"/>
      <c r="C1334" s="897" t="s">
        <v>800</v>
      </c>
      <c r="D1334" s="874"/>
      <c r="E1334" s="253"/>
      <c r="F1334" s="521"/>
      <c r="G1334" s="808"/>
      <c r="H1334" s="748"/>
      <c r="I1334" s="728"/>
      <c r="J1334" s="729"/>
      <c r="K1334" s="571"/>
      <c r="L1334" s="730"/>
      <c r="M1334" s="731"/>
      <c r="N1334" s="594"/>
    </row>
    <row r="1335" spans="1:14" s="66" customFormat="1" ht="12">
      <c r="A1335" s="884" t="s">
        <v>672</v>
      </c>
      <c r="B1335" s="90">
        <v>411</v>
      </c>
      <c r="C1335" s="94" t="s">
        <v>126</v>
      </c>
      <c r="D1335" s="1133">
        <v>40913000</v>
      </c>
      <c r="E1335" s="198">
        <f>E1336</f>
        <v>20338587</v>
      </c>
      <c r="F1335" s="517">
        <f>E1335/D1335</f>
        <v>0.49711795761738325</v>
      </c>
      <c r="G1335" s="1072">
        <v>12911000</v>
      </c>
      <c r="H1335" s="748">
        <f>D1335+G1335</f>
        <v>53824000</v>
      </c>
      <c r="I1335" s="728"/>
      <c r="J1335" s="729"/>
      <c r="K1335" s="571"/>
      <c r="L1335" s="730"/>
      <c r="M1335" s="731"/>
      <c r="N1335" s="594"/>
    </row>
    <row r="1336" spans="1:14" s="66" customFormat="1" ht="12" hidden="1">
      <c r="A1336" s="242"/>
      <c r="B1336" s="76">
        <v>4111</v>
      </c>
      <c r="C1336" s="65" t="s">
        <v>126</v>
      </c>
      <c r="D1336" s="1058"/>
      <c r="E1336" s="74">
        <v>20338587</v>
      </c>
      <c r="F1336" s="318"/>
      <c r="G1336" s="1072"/>
      <c r="H1336" s="748"/>
      <c r="I1336" s="728"/>
      <c r="J1336" s="729"/>
      <c r="K1336" s="571"/>
      <c r="L1336" s="730"/>
      <c r="M1336" s="731"/>
      <c r="N1336" s="594"/>
    </row>
    <row r="1337" spans="1:14" s="66" customFormat="1" ht="12">
      <c r="A1337" s="884" t="s">
        <v>673</v>
      </c>
      <c r="B1337" s="90">
        <v>412</v>
      </c>
      <c r="C1337" s="94" t="s">
        <v>127</v>
      </c>
      <c r="D1337" s="1133">
        <v>7324000</v>
      </c>
      <c r="E1337" s="198">
        <f>SUM(E1338:E1340)</f>
        <v>3430812</v>
      </c>
      <c r="F1337" s="517">
        <f>E1337/D1337</f>
        <v>0.46843418896777717</v>
      </c>
      <c r="G1337" s="1072">
        <v>2310000</v>
      </c>
      <c r="H1337" s="748">
        <f>D1337+G1337</f>
        <v>9634000</v>
      </c>
      <c r="I1337" s="728"/>
      <c r="J1337" s="729"/>
      <c r="K1337" s="571"/>
      <c r="L1337" s="730"/>
      <c r="M1337" s="731"/>
      <c r="N1337" s="594"/>
    </row>
    <row r="1338" spans="1:14" s="66" customFormat="1" ht="12" hidden="1">
      <c r="A1338" s="75"/>
      <c r="B1338" s="76">
        <v>4121</v>
      </c>
      <c r="C1338" s="211" t="s">
        <v>128</v>
      </c>
      <c r="D1338" s="200"/>
      <c r="E1338" s="74">
        <v>2023818</v>
      </c>
      <c r="F1338" s="517"/>
      <c r="G1338" s="1072"/>
      <c r="H1338" s="748"/>
      <c r="I1338" s="728"/>
      <c r="J1338" s="729"/>
      <c r="K1338" s="571"/>
      <c r="L1338" s="730"/>
      <c r="M1338" s="731"/>
      <c r="N1338" s="594"/>
    </row>
    <row r="1339" spans="1:14" s="66" customFormat="1" ht="12" hidden="1">
      <c r="A1339" s="75"/>
      <c r="B1339" s="76">
        <v>4122</v>
      </c>
      <c r="C1339" s="211" t="s">
        <v>130</v>
      </c>
      <c r="D1339" s="200"/>
      <c r="E1339" s="74">
        <v>1263246</v>
      </c>
      <c r="F1339" s="517"/>
      <c r="G1339" s="1072"/>
      <c r="H1339" s="748"/>
      <c r="I1339" s="728"/>
      <c r="J1339" s="729"/>
      <c r="K1339" s="571"/>
      <c r="L1339" s="730"/>
      <c r="M1339" s="731"/>
      <c r="N1339" s="594"/>
    </row>
    <row r="1340" spans="1:14" s="66" customFormat="1" ht="12" hidden="1">
      <c r="A1340" s="75"/>
      <c r="B1340" s="76">
        <v>4123</v>
      </c>
      <c r="C1340" s="211" t="s">
        <v>132</v>
      </c>
      <c r="D1340" s="200"/>
      <c r="E1340" s="74">
        <v>143748</v>
      </c>
      <c r="F1340" s="517"/>
      <c r="G1340" s="1072"/>
      <c r="H1340" s="748"/>
      <c r="I1340" s="728"/>
      <c r="J1340" s="729"/>
      <c r="K1340" s="571"/>
      <c r="L1340" s="730"/>
      <c r="M1340" s="731"/>
      <c r="N1340" s="594"/>
    </row>
    <row r="1341" spans="1:14" s="66" customFormat="1" ht="12" hidden="1">
      <c r="A1341" s="63"/>
      <c r="B1341" s="90">
        <v>413</v>
      </c>
      <c r="C1341" s="211"/>
      <c r="D1341" s="200"/>
      <c r="E1341" s="74"/>
      <c r="F1341" s="517"/>
      <c r="G1341" s="1072"/>
      <c r="H1341" s="748"/>
      <c r="I1341" s="728"/>
      <c r="J1341" s="729"/>
      <c r="K1341" s="571"/>
      <c r="L1341" s="730"/>
      <c r="M1341" s="731"/>
      <c r="N1341" s="594"/>
    </row>
    <row r="1342" spans="1:14" s="66" customFormat="1" ht="12">
      <c r="A1342" s="884" t="s">
        <v>680</v>
      </c>
      <c r="B1342" s="90">
        <v>414</v>
      </c>
      <c r="C1342" s="259" t="s">
        <v>134</v>
      </c>
      <c r="D1342" s="198"/>
      <c r="E1342" s="62">
        <f>E1343</f>
        <v>0</v>
      </c>
      <c r="F1342" s="517" t="e">
        <f>E1342/D1342</f>
        <v>#DIV/0!</v>
      </c>
      <c r="G1342" s="1072">
        <v>4508000</v>
      </c>
      <c r="H1342" s="748">
        <f>D1342+G1342</f>
        <v>4508000</v>
      </c>
      <c r="I1342" s="728"/>
      <c r="J1342" s="729"/>
      <c r="K1342" s="571"/>
      <c r="L1342" s="730"/>
      <c r="M1342" s="731"/>
      <c r="N1342" s="594"/>
    </row>
    <row r="1343" spans="1:14" s="66" customFormat="1" ht="12" hidden="1">
      <c r="A1343" s="75"/>
      <c r="B1343" s="76">
        <v>4143</v>
      </c>
      <c r="C1343" s="211" t="s">
        <v>135</v>
      </c>
      <c r="D1343" s="200"/>
      <c r="E1343" s="203"/>
      <c r="F1343" s="519"/>
      <c r="G1343" s="1072"/>
      <c r="H1343" s="748"/>
      <c r="I1343" s="728"/>
      <c r="J1343" s="729"/>
      <c r="K1343" s="571"/>
      <c r="L1343" s="730"/>
      <c r="M1343" s="731"/>
      <c r="N1343" s="594"/>
    </row>
    <row r="1344" spans="1:14" s="92" customFormat="1" ht="12">
      <c r="A1344" s="233" t="s">
        <v>687</v>
      </c>
      <c r="B1344" s="90">
        <v>415</v>
      </c>
      <c r="C1344" s="259" t="s">
        <v>187</v>
      </c>
      <c r="D1344" s="198"/>
      <c r="E1344" s="202">
        <f>E1345</f>
        <v>0</v>
      </c>
      <c r="F1344" s="517" t="e">
        <f>E1344/D1344</f>
        <v>#DIV/0!</v>
      </c>
      <c r="G1344" s="1072">
        <v>1100000</v>
      </c>
      <c r="H1344" s="748">
        <f>D1344+G1344</f>
        <v>1100000</v>
      </c>
      <c r="I1344" s="751"/>
      <c r="J1344" s="575"/>
      <c r="K1344" s="582"/>
      <c r="L1344" s="607"/>
      <c r="M1344" s="601"/>
      <c r="N1344" s="593"/>
    </row>
    <row r="1345" spans="1:14" s="66" customFormat="1" ht="12" hidden="1">
      <c r="A1345" s="75"/>
      <c r="B1345" s="76">
        <v>4151</v>
      </c>
      <c r="C1345" s="211" t="s">
        <v>187</v>
      </c>
      <c r="D1345" s="200"/>
      <c r="E1345" s="203"/>
      <c r="F1345" s="519"/>
      <c r="G1345" s="1072"/>
      <c r="H1345" s="748"/>
      <c r="I1345" s="728"/>
      <c r="J1345" s="729"/>
      <c r="K1345" s="571"/>
      <c r="L1345" s="730"/>
      <c r="M1345" s="731"/>
      <c r="N1345" s="594"/>
    </row>
    <row r="1346" spans="1:14" s="92" customFormat="1" ht="12">
      <c r="A1346" s="884" t="s">
        <v>696</v>
      </c>
      <c r="B1346" s="90">
        <v>416</v>
      </c>
      <c r="C1346" s="259" t="s">
        <v>137</v>
      </c>
      <c r="D1346" s="836">
        <v>1093000</v>
      </c>
      <c r="E1346" s="62">
        <f>E1347</f>
        <v>869747.95</v>
      </c>
      <c r="F1346" s="517">
        <f>E1346/D1346</f>
        <v>0.7957437785910338</v>
      </c>
      <c r="G1346" s="1072"/>
      <c r="H1346" s="748">
        <f>D1346+G1346</f>
        <v>1093000</v>
      </c>
      <c r="I1346" s="751"/>
      <c r="J1346" s="575"/>
      <c r="K1346" s="582"/>
      <c r="L1346" s="607"/>
      <c r="M1346" s="601"/>
      <c r="N1346" s="593"/>
    </row>
    <row r="1347" spans="1:14" s="66" customFormat="1" ht="12" hidden="1">
      <c r="A1347" s="63"/>
      <c r="B1347" s="76">
        <v>4161</v>
      </c>
      <c r="C1347" s="211" t="s">
        <v>137</v>
      </c>
      <c r="D1347" s="309"/>
      <c r="E1347" s="74">
        <v>869747.95</v>
      </c>
      <c r="F1347" s="318"/>
      <c r="G1347" s="1072"/>
      <c r="H1347" s="748"/>
      <c r="I1347" s="728"/>
      <c r="J1347" s="729"/>
      <c r="K1347" s="571"/>
      <c r="L1347" s="730"/>
      <c r="M1347" s="731"/>
      <c r="N1347" s="594"/>
    </row>
    <row r="1348" spans="1:14" s="66" customFormat="1" ht="12">
      <c r="A1348" s="884" t="s">
        <v>724</v>
      </c>
      <c r="B1348" s="90">
        <v>421</v>
      </c>
      <c r="C1348" s="259" t="s">
        <v>139</v>
      </c>
      <c r="D1348" s="62">
        <v>1145000</v>
      </c>
      <c r="E1348" s="62">
        <f>SUM(E1349:E1354)</f>
        <v>975386</v>
      </c>
      <c r="F1348" s="517">
        <f>E1348/D1348</f>
        <v>0.8518655021834061</v>
      </c>
      <c r="G1348" s="1072">
        <v>5928000</v>
      </c>
      <c r="H1348" s="748">
        <f>D1348+G1348</f>
        <v>7073000</v>
      </c>
      <c r="I1348" s="728"/>
      <c r="J1348" s="729"/>
      <c r="K1348" s="571"/>
      <c r="L1348" s="730"/>
      <c r="M1348" s="731"/>
      <c r="N1348" s="594"/>
    </row>
    <row r="1349" spans="1:14" s="66" customFormat="1" ht="12" hidden="1">
      <c r="A1349" s="63"/>
      <c r="B1349" s="76">
        <v>4211</v>
      </c>
      <c r="C1349" s="211" t="s">
        <v>244</v>
      </c>
      <c r="D1349" s="200"/>
      <c r="E1349" s="74"/>
      <c r="F1349" s="517"/>
      <c r="G1349" s="1072"/>
      <c r="H1349" s="748"/>
      <c r="I1349" s="728"/>
      <c r="J1349" s="729"/>
      <c r="K1349" s="571"/>
      <c r="L1349" s="730"/>
      <c r="M1349" s="731"/>
      <c r="N1349" s="594"/>
    </row>
    <row r="1350" spans="1:14" s="66" customFormat="1" ht="12" hidden="1">
      <c r="A1350" s="63"/>
      <c r="B1350" s="76">
        <v>4212</v>
      </c>
      <c r="C1350" s="211" t="s">
        <v>801</v>
      </c>
      <c r="D1350" s="200"/>
      <c r="E1350" s="74">
        <v>975386</v>
      </c>
      <c r="F1350" s="517"/>
      <c r="G1350" s="1072"/>
      <c r="H1350" s="748"/>
      <c r="I1350" s="728"/>
      <c r="J1350" s="729"/>
      <c r="K1350" s="571"/>
      <c r="L1350" s="730"/>
      <c r="M1350" s="731"/>
      <c r="N1350" s="594"/>
    </row>
    <row r="1351" spans="1:14" s="66" customFormat="1" ht="12" hidden="1">
      <c r="A1351" s="63"/>
      <c r="B1351" s="76">
        <v>4213</v>
      </c>
      <c r="C1351" s="211" t="s">
        <v>246</v>
      </c>
      <c r="D1351" s="200"/>
      <c r="E1351" s="74"/>
      <c r="F1351" s="517"/>
      <c r="G1351" s="1072"/>
      <c r="H1351" s="748"/>
      <c r="I1351" s="728"/>
      <c r="J1351" s="729"/>
      <c r="K1351" s="571"/>
      <c r="L1351" s="730"/>
      <c r="M1351" s="731"/>
      <c r="N1351" s="594"/>
    </row>
    <row r="1352" spans="1:14" s="66" customFormat="1" ht="12" hidden="1">
      <c r="A1352" s="63"/>
      <c r="B1352" s="76">
        <v>4214</v>
      </c>
      <c r="C1352" s="211" t="s">
        <v>140</v>
      </c>
      <c r="D1352" s="200"/>
      <c r="E1352" s="74"/>
      <c r="F1352" s="517"/>
      <c r="G1352" s="1072"/>
      <c r="H1352" s="748"/>
      <c r="I1352" s="728"/>
      <c r="J1352" s="729"/>
      <c r="K1352" s="571"/>
      <c r="L1352" s="730"/>
      <c r="M1352" s="731"/>
      <c r="N1352" s="594"/>
    </row>
    <row r="1353" spans="1:14" s="66" customFormat="1" ht="12" hidden="1">
      <c r="A1353" s="63"/>
      <c r="B1353" s="76">
        <v>4215</v>
      </c>
      <c r="C1353" s="211" t="s">
        <v>247</v>
      </c>
      <c r="D1353" s="200"/>
      <c r="E1353" s="74"/>
      <c r="F1353" s="517"/>
      <c r="G1353" s="1072"/>
      <c r="H1353" s="748"/>
      <c r="I1353" s="728"/>
      <c r="J1353" s="729"/>
      <c r="K1353" s="571"/>
      <c r="L1353" s="730"/>
      <c r="M1353" s="731"/>
      <c r="N1353" s="594"/>
    </row>
    <row r="1354" spans="1:14" s="66" customFormat="1" ht="12" hidden="1">
      <c r="A1354" s="63"/>
      <c r="B1354" s="76">
        <v>4216</v>
      </c>
      <c r="C1354" s="211" t="s">
        <v>624</v>
      </c>
      <c r="D1354" s="69"/>
      <c r="E1354" s="74">
        <v>0</v>
      </c>
      <c r="F1354" s="517"/>
      <c r="G1354" s="1072"/>
      <c r="H1354" s="748"/>
      <c r="I1354" s="728"/>
      <c r="J1354" s="729"/>
      <c r="K1354" s="571"/>
      <c r="L1354" s="730"/>
      <c r="M1354" s="731"/>
      <c r="N1354" s="594"/>
    </row>
    <row r="1355" spans="1:14" s="66" customFormat="1" ht="12">
      <c r="A1355" s="884" t="s">
        <v>726</v>
      </c>
      <c r="B1355" s="90">
        <v>422</v>
      </c>
      <c r="C1355" s="259" t="s">
        <v>142</v>
      </c>
      <c r="D1355" s="198"/>
      <c r="E1355" s="62"/>
      <c r="F1355" s="517"/>
      <c r="G1355" s="1072">
        <v>619000</v>
      </c>
      <c r="H1355" s="748">
        <f>D1355+G1355</f>
        <v>619000</v>
      </c>
      <c r="I1355" s="728"/>
      <c r="J1355" s="729"/>
      <c r="K1355" s="571"/>
      <c r="L1355" s="730"/>
      <c r="M1355" s="731"/>
      <c r="N1355" s="594"/>
    </row>
    <row r="1356" spans="1:14" s="66" customFormat="1" ht="12" hidden="1">
      <c r="A1356" s="63"/>
      <c r="B1356" s="76">
        <v>4221</v>
      </c>
      <c r="C1356" s="211" t="s">
        <v>802</v>
      </c>
      <c r="D1356" s="198"/>
      <c r="E1356" s="74"/>
      <c r="F1356" s="517"/>
      <c r="G1356" s="1072"/>
      <c r="H1356" s="748"/>
      <c r="I1356" s="728"/>
      <c r="J1356" s="729"/>
      <c r="K1356" s="571"/>
      <c r="L1356" s="730"/>
      <c r="M1356" s="731"/>
      <c r="N1356" s="594"/>
    </row>
    <row r="1357" spans="1:14" s="66" customFormat="1" ht="12" hidden="1">
      <c r="A1357" s="63"/>
      <c r="B1357" s="76">
        <v>4223</v>
      </c>
      <c r="C1357" s="211" t="s">
        <v>250</v>
      </c>
      <c r="D1357" s="198"/>
      <c r="E1357" s="74"/>
      <c r="F1357" s="517"/>
      <c r="G1357" s="1072"/>
      <c r="H1357" s="748"/>
      <c r="I1357" s="728"/>
      <c r="J1357" s="729"/>
      <c r="K1357" s="571"/>
      <c r="L1357" s="730"/>
      <c r="M1357" s="731"/>
      <c r="N1357" s="594"/>
    </row>
    <row r="1358" spans="1:14" s="66" customFormat="1" ht="12">
      <c r="A1358" s="884" t="s">
        <v>732</v>
      </c>
      <c r="B1358" s="90">
        <v>423</v>
      </c>
      <c r="C1358" s="259" t="s">
        <v>146</v>
      </c>
      <c r="D1358" s="198"/>
      <c r="E1358" s="62">
        <f>SUM(E1359:E1366)</f>
        <v>0</v>
      </c>
      <c r="F1358" s="517" t="e">
        <f>E1358/D1358</f>
        <v>#DIV/0!</v>
      </c>
      <c r="G1358" s="1072">
        <v>865000</v>
      </c>
      <c r="H1358" s="748">
        <f>D1358+G1358</f>
        <v>865000</v>
      </c>
      <c r="I1358" s="728"/>
      <c r="J1358" s="729"/>
      <c r="K1358" s="571"/>
      <c r="L1358" s="730"/>
      <c r="M1358" s="731"/>
      <c r="N1358" s="594"/>
    </row>
    <row r="1359" spans="1:14" s="66" customFormat="1" ht="12" hidden="1">
      <c r="A1359" s="63"/>
      <c r="B1359" s="76">
        <v>4231</v>
      </c>
      <c r="C1359" s="211" t="s">
        <v>147</v>
      </c>
      <c r="D1359" s="198"/>
      <c r="E1359" s="74"/>
      <c r="F1359" s="517"/>
      <c r="G1359" s="808"/>
      <c r="H1359" s="748"/>
      <c r="I1359" s="728"/>
      <c r="J1359" s="729"/>
      <c r="K1359" s="571"/>
      <c r="L1359" s="730"/>
      <c r="M1359" s="731"/>
      <c r="N1359" s="594"/>
    </row>
    <row r="1360" spans="1:14" s="66" customFormat="1" ht="12" hidden="1">
      <c r="A1360" s="63"/>
      <c r="B1360" s="76">
        <v>4232</v>
      </c>
      <c r="C1360" s="211" t="s">
        <v>148</v>
      </c>
      <c r="D1360" s="198"/>
      <c r="E1360" s="74"/>
      <c r="F1360" s="517"/>
      <c r="G1360" s="808"/>
      <c r="H1360" s="748"/>
      <c r="I1360" s="728"/>
      <c r="J1360" s="729"/>
      <c r="K1360" s="571"/>
      <c r="L1360" s="730"/>
      <c r="M1360" s="731"/>
      <c r="N1360" s="594"/>
    </row>
    <row r="1361" spans="1:14" s="66" customFormat="1" ht="12" hidden="1">
      <c r="A1361" s="63"/>
      <c r="B1361" s="76">
        <v>4233</v>
      </c>
      <c r="C1361" s="211" t="s">
        <v>149</v>
      </c>
      <c r="D1361" s="198"/>
      <c r="E1361" s="74"/>
      <c r="F1361" s="517"/>
      <c r="G1361" s="808"/>
      <c r="H1361" s="748"/>
      <c r="I1361" s="728"/>
      <c r="J1361" s="729"/>
      <c r="K1361" s="571"/>
      <c r="L1361" s="730"/>
      <c r="M1361" s="731"/>
      <c r="N1361" s="594"/>
    </row>
    <row r="1362" spans="1:14" s="66" customFormat="1" ht="12" hidden="1">
      <c r="A1362" s="63"/>
      <c r="B1362" s="76">
        <v>4234</v>
      </c>
      <c r="C1362" s="211" t="s">
        <v>150</v>
      </c>
      <c r="D1362" s="198"/>
      <c r="E1362" s="74"/>
      <c r="F1362" s="517"/>
      <c r="G1362" s="808"/>
      <c r="H1362" s="748"/>
      <c r="I1362" s="728"/>
      <c r="J1362" s="729"/>
      <c r="K1362" s="571"/>
      <c r="L1362" s="730"/>
      <c r="M1362" s="731"/>
      <c r="N1362" s="594"/>
    </row>
    <row r="1363" spans="1:14" s="66" customFormat="1" ht="12" hidden="1">
      <c r="A1363" s="63"/>
      <c r="B1363" s="76">
        <v>4235</v>
      </c>
      <c r="C1363" s="211" t="s">
        <v>151</v>
      </c>
      <c r="D1363" s="198"/>
      <c r="E1363" s="74"/>
      <c r="F1363" s="517"/>
      <c r="G1363" s="808"/>
      <c r="H1363" s="748"/>
      <c r="I1363" s="728"/>
      <c r="J1363" s="729"/>
      <c r="K1363" s="571"/>
      <c r="L1363" s="730"/>
      <c r="M1363" s="731"/>
      <c r="N1363" s="594"/>
    </row>
    <row r="1364" spans="1:14" s="92" customFormat="1" ht="12" hidden="1">
      <c r="A1364" s="63"/>
      <c r="B1364" s="76">
        <v>4236</v>
      </c>
      <c r="C1364" s="211" t="s">
        <v>153</v>
      </c>
      <c r="D1364" s="204"/>
      <c r="E1364" s="203"/>
      <c r="F1364" s="518"/>
      <c r="G1364" s="808"/>
      <c r="H1364" s="748"/>
      <c r="I1364" s="751"/>
      <c r="J1364" s="575"/>
      <c r="K1364" s="582"/>
      <c r="L1364" s="607"/>
      <c r="M1364" s="601"/>
      <c r="N1364" s="593"/>
    </row>
    <row r="1365" spans="1:14" s="66" customFormat="1" ht="12" hidden="1">
      <c r="A1365" s="63"/>
      <c r="B1365" s="76">
        <v>4237</v>
      </c>
      <c r="C1365" s="211" t="s">
        <v>154</v>
      </c>
      <c r="D1365" s="198"/>
      <c r="E1365" s="74"/>
      <c r="F1365" s="517"/>
      <c r="G1365" s="808"/>
      <c r="H1365" s="748"/>
      <c r="I1365" s="728"/>
      <c r="J1365" s="729"/>
      <c r="K1365" s="571"/>
      <c r="L1365" s="730"/>
      <c r="M1365" s="731"/>
      <c r="N1365" s="594"/>
    </row>
    <row r="1366" spans="1:14" s="66" customFormat="1" ht="10.5" customHeight="1" hidden="1">
      <c r="A1366" s="63"/>
      <c r="B1366" s="76">
        <v>4239</v>
      </c>
      <c r="C1366" s="211" t="s">
        <v>156</v>
      </c>
      <c r="D1366" s="198"/>
      <c r="E1366" s="74"/>
      <c r="F1366" s="517"/>
      <c r="G1366" s="808"/>
      <c r="H1366" s="748"/>
      <c r="I1366" s="728"/>
      <c r="J1366" s="729"/>
      <c r="K1366" s="571"/>
      <c r="L1366" s="730"/>
      <c r="M1366" s="731"/>
      <c r="N1366" s="594"/>
    </row>
    <row r="1367" spans="1:14" s="66" customFormat="1" ht="12">
      <c r="A1367" s="884" t="s">
        <v>740</v>
      </c>
      <c r="B1367" s="90">
        <v>424</v>
      </c>
      <c r="C1367" s="259" t="s">
        <v>158</v>
      </c>
      <c r="D1367" s="198"/>
      <c r="E1367" s="62"/>
      <c r="F1367" s="517"/>
      <c r="G1367" s="808">
        <v>336000</v>
      </c>
      <c r="H1367" s="748">
        <f>D1367+G1367</f>
        <v>336000</v>
      </c>
      <c r="I1367" s="728"/>
      <c r="J1367" s="729"/>
      <c r="K1367" s="571"/>
      <c r="L1367" s="730"/>
      <c r="M1367" s="731"/>
      <c r="N1367" s="594"/>
    </row>
    <row r="1368" spans="1:14" s="66" customFormat="1" ht="12">
      <c r="A1368" s="884" t="s">
        <v>745</v>
      </c>
      <c r="B1368" s="90">
        <v>425</v>
      </c>
      <c r="C1368" s="259" t="s">
        <v>342</v>
      </c>
      <c r="D1368" s="1133">
        <v>0</v>
      </c>
      <c r="E1368" s="62">
        <f>SUM(E1369:E1370)</f>
        <v>0</v>
      </c>
      <c r="F1368" s="517" t="e">
        <f>E1368/D1368</f>
        <v>#DIV/0!</v>
      </c>
      <c r="G1368" s="808">
        <v>257000</v>
      </c>
      <c r="H1368" s="748">
        <f>D1368+G1368</f>
        <v>257000</v>
      </c>
      <c r="I1368" s="728"/>
      <c r="J1368" s="729"/>
      <c r="K1368" s="571"/>
      <c r="L1368" s="730"/>
      <c r="M1368" s="731"/>
      <c r="N1368" s="594"/>
    </row>
    <row r="1369" spans="1:14" s="44" customFormat="1" ht="12" hidden="1">
      <c r="A1369" s="39"/>
      <c r="B1369" s="67">
        <v>4251</v>
      </c>
      <c r="C1369" s="199" t="s">
        <v>664</v>
      </c>
      <c r="D1369" s="198"/>
      <c r="E1369" s="74">
        <v>0</v>
      </c>
      <c r="F1369" s="517"/>
      <c r="G1369" s="808"/>
      <c r="H1369" s="748"/>
      <c r="I1369" s="728"/>
      <c r="J1369" s="729"/>
      <c r="K1369" s="568"/>
      <c r="L1369" s="730"/>
      <c r="M1369" s="731"/>
      <c r="N1369" s="589"/>
    </row>
    <row r="1370" spans="1:14" s="44" customFormat="1" ht="12" hidden="1">
      <c r="A1370" s="39"/>
      <c r="B1370" s="67">
        <v>4252</v>
      </c>
      <c r="C1370" s="199" t="s">
        <v>343</v>
      </c>
      <c r="D1370" s="198"/>
      <c r="E1370" s="74"/>
      <c r="F1370" s="517"/>
      <c r="G1370" s="808"/>
      <c r="H1370" s="748"/>
      <c r="I1370" s="728"/>
      <c r="J1370" s="729"/>
      <c r="K1370" s="568"/>
      <c r="L1370" s="730"/>
      <c r="M1370" s="731"/>
      <c r="N1370" s="589"/>
    </row>
    <row r="1371" spans="1:14" s="44" customFormat="1" ht="12">
      <c r="A1371" s="34" t="s">
        <v>749</v>
      </c>
      <c r="B1371" s="60">
        <v>426</v>
      </c>
      <c r="C1371" s="201" t="s">
        <v>165</v>
      </c>
      <c r="D1371" s="198"/>
      <c r="E1371" s="198">
        <f>SUM(E1372:E1377)</f>
        <v>0</v>
      </c>
      <c r="F1371" s="517" t="e">
        <f>E1371/D1371</f>
        <v>#DIV/0!</v>
      </c>
      <c r="G1371" s="808">
        <v>7383000</v>
      </c>
      <c r="H1371" s="748">
        <f>D1371+G1371</f>
        <v>7383000</v>
      </c>
      <c r="I1371" s="728"/>
      <c r="J1371" s="729"/>
      <c r="K1371" s="568"/>
      <c r="L1371" s="730"/>
      <c r="M1371" s="731"/>
      <c r="N1371" s="589"/>
    </row>
    <row r="1372" spans="1:14" s="44" customFormat="1" ht="12" hidden="1">
      <c r="A1372" s="39"/>
      <c r="B1372" s="67">
        <v>4261</v>
      </c>
      <c r="C1372" s="199" t="s">
        <v>166</v>
      </c>
      <c r="D1372" s="200"/>
      <c r="E1372" s="74"/>
      <c r="F1372" s="517"/>
      <c r="G1372" s="808"/>
      <c r="H1372" s="748"/>
      <c r="I1372" s="728"/>
      <c r="J1372" s="729"/>
      <c r="K1372" s="568"/>
      <c r="L1372" s="730"/>
      <c r="M1372" s="731"/>
      <c r="N1372" s="589"/>
    </row>
    <row r="1373" spans="1:14" s="44" customFormat="1" ht="12" hidden="1">
      <c r="A1373" s="39"/>
      <c r="B1373" s="67">
        <v>4263</v>
      </c>
      <c r="C1373" s="199" t="s">
        <v>167</v>
      </c>
      <c r="D1373" s="200"/>
      <c r="E1373" s="74"/>
      <c r="F1373" s="517"/>
      <c r="G1373" s="808"/>
      <c r="H1373" s="748"/>
      <c r="I1373" s="728"/>
      <c r="J1373" s="729"/>
      <c r="K1373" s="568"/>
      <c r="L1373" s="730"/>
      <c r="M1373" s="731"/>
      <c r="N1373" s="589"/>
    </row>
    <row r="1374" spans="1:14" s="44" customFormat="1" ht="12" hidden="1">
      <c r="A1374" s="39"/>
      <c r="B1374" s="67">
        <v>4264</v>
      </c>
      <c r="C1374" s="199" t="s">
        <v>221</v>
      </c>
      <c r="D1374" s="200"/>
      <c r="E1374" s="74"/>
      <c r="F1374" s="517"/>
      <c r="G1374" s="808"/>
      <c r="H1374" s="748"/>
      <c r="I1374" s="728"/>
      <c r="J1374" s="729"/>
      <c r="K1374" s="568"/>
      <c r="L1374" s="730"/>
      <c r="M1374" s="731"/>
      <c r="N1374" s="589"/>
    </row>
    <row r="1375" spans="1:14" s="38" customFormat="1" ht="12" hidden="1">
      <c r="A1375" s="39"/>
      <c r="B1375" s="67">
        <v>4266</v>
      </c>
      <c r="C1375" s="199" t="s">
        <v>192</v>
      </c>
      <c r="D1375" s="200"/>
      <c r="E1375" s="203"/>
      <c r="F1375" s="318"/>
      <c r="G1375" s="808"/>
      <c r="H1375" s="748"/>
      <c r="I1375" s="751"/>
      <c r="J1375" s="575"/>
      <c r="K1375" s="581"/>
      <c r="L1375" s="607"/>
      <c r="M1375" s="601"/>
      <c r="N1375" s="590"/>
    </row>
    <row r="1376" spans="1:14" s="38" customFormat="1" ht="12" hidden="1">
      <c r="A1376" s="39"/>
      <c r="B1376" s="67">
        <v>4268</v>
      </c>
      <c r="C1376" s="199" t="s">
        <v>169</v>
      </c>
      <c r="D1376" s="200"/>
      <c r="E1376" s="203"/>
      <c r="F1376" s="519"/>
      <c r="G1376" s="808"/>
      <c r="H1376" s="748"/>
      <c r="I1376" s="751"/>
      <c r="J1376" s="575"/>
      <c r="K1376" s="581"/>
      <c r="L1376" s="607"/>
      <c r="M1376" s="601"/>
      <c r="N1376" s="590"/>
    </row>
    <row r="1377" spans="1:14" s="44" customFormat="1" ht="12" hidden="1">
      <c r="A1377" s="39"/>
      <c r="B1377" s="67">
        <v>4269</v>
      </c>
      <c r="C1377" s="199" t="s">
        <v>170</v>
      </c>
      <c r="D1377" s="200"/>
      <c r="E1377" s="74"/>
      <c r="F1377" s="517"/>
      <c r="G1377" s="808"/>
      <c r="H1377" s="748"/>
      <c r="I1377" s="728"/>
      <c r="J1377" s="729"/>
      <c r="K1377" s="568"/>
      <c r="L1377" s="730"/>
      <c r="M1377" s="731"/>
      <c r="N1377" s="589"/>
    </row>
    <row r="1378" spans="1:14" s="38" customFormat="1" ht="12">
      <c r="A1378" s="59" t="s">
        <v>758</v>
      </c>
      <c r="B1378" s="60">
        <v>481</v>
      </c>
      <c r="C1378" s="61" t="s">
        <v>197</v>
      </c>
      <c r="D1378" s="198"/>
      <c r="E1378" s="62">
        <v>0</v>
      </c>
      <c r="F1378" s="517"/>
      <c r="G1378" s="808">
        <v>10000</v>
      </c>
      <c r="H1378" s="748">
        <f>D1378+G1378</f>
        <v>10000</v>
      </c>
      <c r="I1378" s="751"/>
      <c r="J1378" s="575"/>
      <c r="K1378" s="581"/>
      <c r="L1378" s="607"/>
      <c r="M1378" s="601"/>
      <c r="N1378" s="590"/>
    </row>
    <row r="1379" spans="1:14" s="44" customFormat="1" ht="12">
      <c r="A1379" s="34" t="s">
        <v>458</v>
      </c>
      <c r="B1379" s="60">
        <v>482</v>
      </c>
      <c r="C1379" s="201" t="s">
        <v>175</v>
      </c>
      <c r="D1379" s="198"/>
      <c r="E1379" s="62"/>
      <c r="F1379" s="517"/>
      <c r="G1379" s="808">
        <v>46000</v>
      </c>
      <c r="H1379" s="748">
        <f>D1379+G1379</f>
        <v>46000</v>
      </c>
      <c r="I1379" s="728"/>
      <c r="J1379" s="729"/>
      <c r="K1379" s="568"/>
      <c r="L1379" s="730"/>
      <c r="M1379" s="731"/>
      <c r="N1379" s="589"/>
    </row>
    <row r="1380" spans="1:14" s="44" customFormat="1" ht="12" hidden="1">
      <c r="A1380" s="34"/>
      <c r="B1380" s="60">
        <v>511</v>
      </c>
      <c r="C1380" s="201" t="s">
        <v>269</v>
      </c>
      <c r="D1380" s="213">
        <v>0</v>
      </c>
      <c r="E1380" s="62">
        <f>SUM(E1381:E1383)</f>
        <v>0</v>
      </c>
      <c r="F1380" s="517" t="e">
        <f>E1380/D1380</f>
        <v>#DIV/0!</v>
      </c>
      <c r="G1380" s="808"/>
      <c r="H1380" s="748"/>
      <c r="I1380" s="728"/>
      <c r="J1380" s="729"/>
      <c r="K1380" s="568"/>
      <c r="L1380" s="730"/>
      <c r="M1380" s="731"/>
      <c r="N1380" s="589"/>
    </row>
    <row r="1381" spans="1:14" s="44" customFormat="1" ht="12" hidden="1">
      <c r="A1381" s="28"/>
      <c r="B1381" s="67">
        <v>5112</v>
      </c>
      <c r="C1381" s="257" t="s">
        <v>628</v>
      </c>
      <c r="D1381" s="200"/>
      <c r="E1381" s="74"/>
      <c r="F1381" s="517"/>
      <c r="G1381" s="808"/>
      <c r="H1381" s="748"/>
      <c r="I1381" s="728"/>
      <c r="J1381" s="729"/>
      <c r="K1381" s="568"/>
      <c r="L1381" s="730"/>
      <c r="M1381" s="731"/>
      <c r="N1381" s="589"/>
    </row>
    <row r="1382" spans="1:14" s="44" customFormat="1" ht="12" hidden="1">
      <c r="A1382" s="28"/>
      <c r="B1382" s="67">
        <v>5113</v>
      </c>
      <c r="C1382" s="257" t="s">
        <v>735</v>
      </c>
      <c r="D1382" s="200"/>
      <c r="E1382" s="74"/>
      <c r="F1382" s="318"/>
      <c r="G1382" s="808"/>
      <c r="H1382" s="748"/>
      <c r="I1382" s="728"/>
      <c r="J1382" s="729"/>
      <c r="K1382" s="568"/>
      <c r="L1382" s="730"/>
      <c r="M1382" s="731"/>
      <c r="N1382" s="589"/>
    </row>
    <row r="1383" spans="1:14" s="44" customFormat="1" ht="12" hidden="1">
      <c r="A1383" s="28"/>
      <c r="B1383" s="67">
        <v>5114</v>
      </c>
      <c r="C1383" s="257" t="s">
        <v>271</v>
      </c>
      <c r="D1383" s="200"/>
      <c r="E1383" s="74"/>
      <c r="F1383" s="318"/>
      <c r="G1383" s="808"/>
      <c r="H1383" s="748"/>
      <c r="I1383" s="728"/>
      <c r="J1383" s="729"/>
      <c r="K1383" s="568"/>
      <c r="L1383" s="730"/>
      <c r="M1383" s="731"/>
      <c r="N1383" s="589"/>
    </row>
    <row r="1384" spans="1:14" s="44" customFormat="1" ht="12">
      <c r="A1384" s="34" t="s">
        <v>766</v>
      </c>
      <c r="B1384" s="60">
        <v>512</v>
      </c>
      <c r="C1384" s="201" t="s">
        <v>273</v>
      </c>
      <c r="D1384" s="62"/>
      <c r="E1384" s="62">
        <f>E1385+E1387</f>
        <v>0</v>
      </c>
      <c r="F1384" s="552" t="e">
        <f>E1384/D1384</f>
        <v>#DIV/0!</v>
      </c>
      <c r="G1384" s="808">
        <v>100000</v>
      </c>
      <c r="H1384" s="748">
        <f>D1384+G1384</f>
        <v>100000</v>
      </c>
      <c r="I1384" s="728"/>
      <c r="J1384" s="729"/>
      <c r="K1384" s="568"/>
      <c r="L1384" s="730"/>
      <c r="M1384" s="731"/>
      <c r="N1384" s="589"/>
    </row>
    <row r="1385" spans="1:14" s="66" customFormat="1" ht="12" hidden="1">
      <c r="A1385" s="75" t="s">
        <v>803</v>
      </c>
      <c r="B1385" s="76">
        <v>5121</v>
      </c>
      <c r="C1385" s="211" t="s">
        <v>274</v>
      </c>
      <c r="D1385" s="200"/>
      <c r="E1385" s="200">
        <f>E1386</f>
        <v>0</v>
      </c>
      <c r="F1385" s="519"/>
      <c r="G1385" s="808"/>
      <c r="H1385" s="748"/>
      <c r="I1385" s="728"/>
      <c r="J1385" s="729"/>
      <c r="K1385" s="571"/>
      <c r="L1385" s="730"/>
      <c r="M1385" s="731"/>
      <c r="N1385" s="594"/>
    </row>
    <row r="1386" spans="1:14" s="66" customFormat="1" ht="12" hidden="1">
      <c r="A1386" s="51"/>
      <c r="B1386" s="52">
        <v>512111</v>
      </c>
      <c r="C1386" s="208" t="s">
        <v>275</v>
      </c>
      <c r="D1386" s="235"/>
      <c r="E1386" s="207"/>
      <c r="F1386" s="519"/>
      <c r="G1386" s="808"/>
      <c r="H1386" s="748"/>
      <c r="I1386" s="728"/>
      <c r="J1386" s="729"/>
      <c r="K1386" s="571"/>
      <c r="L1386" s="730"/>
      <c r="M1386" s="731"/>
      <c r="N1386" s="594"/>
    </row>
    <row r="1387" spans="1:14" s="44" customFormat="1" ht="12" hidden="1">
      <c r="A1387" s="28" t="s">
        <v>804</v>
      </c>
      <c r="B1387" s="67">
        <v>5126</v>
      </c>
      <c r="C1387" s="199" t="s">
        <v>627</v>
      </c>
      <c r="D1387" s="203"/>
      <c r="E1387" s="203">
        <f>E1388</f>
        <v>0</v>
      </c>
      <c r="F1387" s="517"/>
      <c r="G1387" s="808"/>
      <c r="H1387" s="748"/>
      <c r="I1387" s="728"/>
      <c r="J1387" s="729"/>
      <c r="K1387" s="568"/>
      <c r="L1387" s="730"/>
      <c r="M1387" s="731"/>
      <c r="N1387" s="589"/>
    </row>
    <row r="1388" spans="1:14" s="38" customFormat="1" ht="12" hidden="1">
      <c r="A1388" s="45"/>
      <c r="B1388" s="46">
        <v>51261</v>
      </c>
      <c r="C1388" s="57" t="s">
        <v>805</v>
      </c>
      <c r="D1388" s="235"/>
      <c r="E1388" s="55">
        <v>0</v>
      </c>
      <c r="F1388" s="517"/>
      <c r="G1388" s="808"/>
      <c r="H1388" s="748"/>
      <c r="I1388" s="751"/>
      <c r="J1388" s="575"/>
      <c r="K1388" s="581"/>
      <c r="L1388" s="607"/>
      <c r="M1388" s="601"/>
      <c r="N1388" s="590"/>
    </row>
    <row r="1389" spans="1:14" s="38" customFormat="1" ht="12" hidden="1">
      <c r="A1389" s="59"/>
      <c r="B1389" s="60">
        <v>515</v>
      </c>
      <c r="C1389" s="61" t="s">
        <v>629</v>
      </c>
      <c r="D1389" s="198"/>
      <c r="E1389" s="244">
        <f>E1390</f>
        <v>25614532.95</v>
      </c>
      <c r="F1389" s="517" t="e">
        <f>E1389/D1389</f>
        <v>#DIV/0!</v>
      </c>
      <c r="G1389" s="808"/>
      <c r="H1389" s="748"/>
      <c r="I1389" s="751"/>
      <c r="J1389" s="575"/>
      <c r="K1389" s="581"/>
      <c r="L1389" s="607"/>
      <c r="M1389" s="601"/>
      <c r="N1389" s="590"/>
    </row>
    <row r="1390" spans="1:14" s="44" customFormat="1" ht="12.75" customHeight="1">
      <c r="A1390" s="258"/>
      <c r="B1390" s="340"/>
      <c r="C1390" s="862" t="s">
        <v>806</v>
      </c>
      <c r="D1390" s="200">
        <f>D1335+D1337+D1342+D1344+D1346+D1348+D1355+D1358+D1367+D1368+D1371+D1378+D1379+D1380+D1384</f>
        <v>50475000</v>
      </c>
      <c r="E1390" s="200">
        <f>E1335+E1337+E1342+E1344+E1346+E1348+E1355+E1358+E1367+E1368+E1371+E1378+E1379+E1380+E1384</f>
        <v>25614532.95</v>
      </c>
      <c r="F1390" s="531">
        <f>E1390/D1390</f>
        <v>0.5074696968796434</v>
      </c>
      <c r="G1390" s="808">
        <f>G1335+G1337+G1342+G1344+G1348+G1355+G1358+G1367+G1368+G1371+G1378+G1379+G1384</f>
        <v>36373000</v>
      </c>
      <c r="H1390" s="748">
        <f>SUM(H1335:H1389)</f>
        <v>86848000</v>
      </c>
      <c r="I1390" s="728"/>
      <c r="J1390" s="729"/>
      <c r="K1390" s="568"/>
      <c r="L1390" s="730"/>
      <c r="M1390" s="731"/>
      <c r="N1390" s="589"/>
    </row>
    <row r="1391" spans="1:14" s="38" customFormat="1" ht="13.5" hidden="1">
      <c r="A1391" s="222"/>
      <c r="B1391" s="707"/>
      <c r="C1391" s="269" t="s">
        <v>807</v>
      </c>
      <c r="D1391" s="224"/>
      <c r="E1391" s="225"/>
      <c r="F1391" s="522"/>
      <c r="G1391" s="808"/>
      <c r="H1391" s="748"/>
      <c r="I1391" s="751"/>
      <c r="J1391" s="575"/>
      <c r="K1391" s="581"/>
      <c r="L1391" s="607"/>
      <c r="M1391" s="601"/>
      <c r="N1391" s="590"/>
    </row>
    <row r="1392" spans="1:14" s="38" customFormat="1" ht="12" hidden="1">
      <c r="A1392" s="226"/>
      <c r="B1392" s="707"/>
      <c r="C1392" s="682" t="s">
        <v>360</v>
      </c>
      <c r="D1392" s="221">
        <f>D1390</f>
        <v>50475000</v>
      </c>
      <c r="E1392" s="203"/>
      <c r="F1392" s="519"/>
      <c r="G1392" s="808"/>
      <c r="H1392" s="748"/>
      <c r="I1392" s="751"/>
      <c r="J1392" s="575"/>
      <c r="K1392" s="581"/>
      <c r="L1392" s="607"/>
      <c r="M1392" s="601"/>
      <c r="N1392" s="590"/>
    </row>
    <row r="1393" spans="1:14" s="38" customFormat="1" ht="12" hidden="1">
      <c r="A1393" s="226"/>
      <c r="B1393" s="707"/>
      <c r="C1393" s="682" t="s">
        <v>361</v>
      </c>
      <c r="D1393" s="221">
        <v>21129000</v>
      </c>
      <c r="E1393" s="203"/>
      <c r="F1393" s="519"/>
      <c r="G1393" s="808"/>
      <c r="H1393" s="748"/>
      <c r="I1393" s="751"/>
      <c r="J1393" s="575"/>
      <c r="K1393" s="581"/>
      <c r="L1393" s="607"/>
      <c r="M1393" s="601"/>
      <c r="N1393" s="590"/>
    </row>
    <row r="1394" spans="1:14" s="38" customFormat="1" ht="12" hidden="1">
      <c r="A1394" s="226"/>
      <c r="B1394" s="707"/>
      <c r="C1394" s="682" t="s">
        <v>363</v>
      </c>
      <c r="D1394" s="221">
        <v>9350000</v>
      </c>
      <c r="E1394" s="203"/>
      <c r="F1394" s="519"/>
      <c r="G1394" s="808"/>
      <c r="H1394" s="748"/>
      <c r="I1394" s="751"/>
      <c r="J1394" s="575"/>
      <c r="K1394" s="581"/>
      <c r="L1394" s="607"/>
      <c r="M1394" s="601"/>
      <c r="N1394" s="590"/>
    </row>
    <row r="1395" spans="1:14" s="38" customFormat="1" ht="12" hidden="1">
      <c r="A1395" s="226"/>
      <c r="B1395" s="707"/>
      <c r="C1395" s="682" t="s">
        <v>364</v>
      </c>
      <c r="D1395" s="221">
        <v>5892000</v>
      </c>
      <c r="E1395" s="203"/>
      <c r="F1395" s="519"/>
      <c r="G1395" s="808"/>
      <c r="H1395" s="748"/>
      <c r="I1395" s="751"/>
      <c r="J1395" s="575"/>
      <c r="K1395" s="581"/>
      <c r="L1395" s="607"/>
      <c r="M1395" s="601"/>
      <c r="N1395" s="590"/>
    </row>
    <row r="1396" spans="1:14" s="38" customFormat="1" ht="12" customHeight="1" hidden="1">
      <c r="A1396" s="226"/>
      <c r="B1396" s="707"/>
      <c r="C1396" s="682" t="s">
        <v>365</v>
      </c>
      <c r="D1396" s="221"/>
      <c r="E1396" s="203"/>
      <c r="F1396" s="519"/>
      <c r="G1396" s="808"/>
      <c r="H1396" s="748"/>
      <c r="I1396" s="751"/>
      <c r="J1396" s="575"/>
      <c r="K1396" s="581"/>
      <c r="L1396" s="607"/>
      <c r="M1396" s="601"/>
      <c r="N1396" s="590"/>
    </row>
    <row r="1397" spans="1:14" s="38" customFormat="1" ht="13.5" hidden="1">
      <c r="A1397" s="228"/>
      <c r="B1397" s="707"/>
      <c r="C1397" s="807" t="s">
        <v>808</v>
      </c>
      <c r="D1397" s="221">
        <f>D1395+D1394+D1393+D1392</f>
        <v>86846000</v>
      </c>
      <c r="E1397" s="203"/>
      <c r="F1397" s="519"/>
      <c r="G1397" s="808"/>
      <c r="H1397" s="748"/>
      <c r="I1397" s="751"/>
      <c r="J1397" s="575"/>
      <c r="K1397" s="581"/>
      <c r="L1397" s="607"/>
      <c r="M1397" s="601"/>
      <c r="N1397" s="590"/>
    </row>
    <row r="1398" spans="1:14" s="38" customFormat="1" ht="16.5" thickBot="1">
      <c r="A1398" s="226"/>
      <c r="B1398" s="707"/>
      <c r="C1398" s="726" t="s">
        <v>809</v>
      </c>
      <c r="D1398" s="893">
        <f>D1390</f>
        <v>50475000</v>
      </c>
      <c r="E1398" s="757">
        <f>E1390</f>
        <v>25614532.95</v>
      </c>
      <c r="F1398" s="758"/>
      <c r="G1398" s="844">
        <f>G1390</f>
        <v>36373000</v>
      </c>
      <c r="H1398" s="855">
        <f>H1390</f>
        <v>86848000</v>
      </c>
      <c r="I1398" s="751"/>
      <c r="J1398" s="575"/>
      <c r="K1398" s="581"/>
      <c r="L1398" s="607"/>
      <c r="M1398" s="601"/>
      <c r="N1398" s="590"/>
    </row>
    <row r="1399" spans="1:14" s="38" customFormat="1" ht="14.25" hidden="1">
      <c r="A1399" s="226"/>
      <c r="B1399" s="707"/>
      <c r="C1399" s="732" t="s">
        <v>574</v>
      </c>
      <c r="D1399" s="749"/>
      <c r="E1399" s="218"/>
      <c r="F1399" s="536"/>
      <c r="G1399" s="808"/>
      <c r="H1399" s="748"/>
      <c r="I1399" s="751"/>
      <c r="J1399" s="575"/>
      <c r="K1399" s="581"/>
      <c r="L1399" s="607"/>
      <c r="M1399" s="601"/>
      <c r="N1399" s="590"/>
    </row>
    <row r="1400" spans="1:14" s="38" customFormat="1" ht="12" hidden="1">
      <c r="A1400" s="226"/>
      <c r="B1400" s="707"/>
      <c r="C1400" s="678" t="s">
        <v>360</v>
      </c>
      <c r="D1400" s="789">
        <f>D1392</f>
        <v>50475000</v>
      </c>
      <c r="E1400" s="733"/>
      <c r="F1400" s="536"/>
      <c r="G1400" s="808"/>
      <c r="H1400" s="748"/>
      <c r="I1400" s="751"/>
      <c r="J1400" s="575"/>
      <c r="K1400" s="581"/>
      <c r="L1400" s="607"/>
      <c r="M1400" s="601"/>
      <c r="N1400" s="590"/>
    </row>
    <row r="1401" spans="1:14" s="38" customFormat="1" ht="12" hidden="1">
      <c r="A1401" s="226"/>
      <c r="B1401" s="707"/>
      <c r="C1401" s="678" t="s">
        <v>361</v>
      </c>
      <c r="D1401" s="789">
        <f>D1393</f>
        <v>21129000</v>
      </c>
      <c r="E1401" s="733"/>
      <c r="F1401" s="536"/>
      <c r="G1401" s="808"/>
      <c r="H1401" s="748"/>
      <c r="I1401" s="751"/>
      <c r="J1401" s="575"/>
      <c r="K1401" s="581"/>
      <c r="L1401" s="607"/>
      <c r="M1401" s="601"/>
      <c r="N1401" s="590"/>
    </row>
    <row r="1402" spans="1:14" s="44" customFormat="1" ht="12.75" hidden="1" thickBot="1">
      <c r="A1402" s="353"/>
      <c r="B1402" s="725"/>
      <c r="C1402" s="678" t="s">
        <v>363</v>
      </c>
      <c r="D1402" s="791">
        <f>D1394</f>
        <v>9350000</v>
      </c>
      <c r="E1402" s="734">
        <f>E1335+E1337+E1342+E1344+E1346+E1348+E1355+E1358+E1367+E1368+E1371+E1378+E1379+E1380+E1384</f>
        <v>25614532.95</v>
      </c>
      <c r="F1402" s="551">
        <f>E1402/D1402</f>
        <v>2.739522240641711</v>
      </c>
      <c r="G1402" s="808"/>
      <c r="H1402" s="748"/>
      <c r="I1402" s="728"/>
      <c r="J1402" s="729"/>
      <c r="K1402" s="568"/>
      <c r="L1402" s="730"/>
      <c r="M1402" s="731"/>
      <c r="N1402" s="589"/>
    </row>
    <row r="1403" spans="1:14" s="44" customFormat="1" ht="12.75" hidden="1" thickTop="1">
      <c r="A1403" s="724"/>
      <c r="B1403" s="725"/>
      <c r="C1403" s="678" t="s">
        <v>364</v>
      </c>
      <c r="D1403" s="791">
        <f>D1395</f>
        <v>5892000</v>
      </c>
      <c r="E1403" s="692"/>
      <c r="F1403" s="720"/>
      <c r="G1403" s="808"/>
      <c r="H1403" s="748"/>
      <c r="I1403" s="728"/>
      <c r="J1403" s="729"/>
      <c r="K1403" s="568"/>
      <c r="L1403" s="730"/>
      <c r="M1403" s="731"/>
      <c r="N1403" s="589"/>
    </row>
    <row r="1404" spans="1:14" s="44" customFormat="1" ht="15" hidden="1" thickBot="1">
      <c r="A1404" s="724"/>
      <c r="B1404" s="725"/>
      <c r="C1404" s="342" t="s">
        <v>575</v>
      </c>
      <c r="D1404" s="791">
        <f>D1400+D1401+D1402+D1403</f>
        <v>86846000</v>
      </c>
      <c r="E1404" s="692"/>
      <c r="F1404" s="720"/>
      <c r="G1404" s="808"/>
      <c r="H1404" s="748"/>
      <c r="I1404" s="728"/>
      <c r="J1404" s="729"/>
      <c r="K1404" s="568"/>
      <c r="L1404" s="730"/>
      <c r="M1404" s="731"/>
      <c r="N1404" s="589"/>
    </row>
    <row r="1405" spans="1:14" s="44" customFormat="1" ht="16.5" thickTop="1">
      <c r="A1405" s="973"/>
      <c r="B1405" s="1245" t="s">
        <v>810</v>
      </c>
      <c r="C1405" s="1246"/>
      <c r="D1405" s="735"/>
      <c r="E1405" s="349"/>
      <c r="F1405" s="553"/>
      <c r="G1405" s="808"/>
      <c r="H1405" s="748"/>
      <c r="I1405" s="728"/>
      <c r="J1405" s="729"/>
      <c r="K1405" s="568"/>
      <c r="L1405" s="730"/>
      <c r="M1405" s="731"/>
      <c r="N1405" s="589"/>
    </row>
    <row r="1406" spans="1:14" s="44" customFormat="1" ht="13.5">
      <c r="A1406" s="1063"/>
      <c r="B1406" s="231"/>
      <c r="C1406" s="871" t="s">
        <v>679</v>
      </c>
      <c r="D1406" s="264"/>
      <c r="E1406" s="265"/>
      <c r="F1406" s="521"/>
      <c r="G1406" s="808"/>
      <c r="H1406" s="748"/>
      <c r="I1406" s="728"/>
      <c r="J1406" s="729"/>
      <c r="K1406" s="568"/>
      <c r="L1406" s="730"/>
      <c r="M1406" s="731"/>
      <c r="N1406" s="589"/>
    </row>
    <row r="1407" spans="1:14" s="38" customFormat="1" ht="12">
      <c r="A1407" s="34" t="s">
        <v>767</v>
      </c>
      <c r="B1407" s="60">
        <v>411</v>
      </c>
      <c r="C1407" s="61" t="s">
        <v>126</v>
      </c>
      <c r="D1407" s="1133">
        <v>5743000</v>
      </c>
      <c r="E1407" s="62">
        <f>E1408</f>
        <v>2858305.96</v>
      </c>
      <c r="F1407" s="517">
        <f>E1407/D1407</f>
        <v>0.4977025874978234</v>
      </c>
      <c r="G1407" s="1072"/>
      <c r="H1407" s="748">
        <f>D1407+G1407</f>
        <v>5743000</v>
      </c>
      <c r="I1407" s="751">
        <v>222000</v>
      </c>
      <c r="J1407" s="575"/>
      <c r="K1407" s="581"/>
      <c r="L1407" s="607"/>
      <c r="M1407" s="601"/>
      <c r="N1407" s="590"/>
    </row>
    <row r="1408" spans="1:14" s="44" customFormat="1" ht="12" hidden="1">
      <c r="A1408" s="107"/>
      <c r="B1408" s="67">
        <v>4111</v>
      </c>
      <c r="C1408" s="68" t="s">
        <v>126</v>
      </c>
      <c r="D1408" s="200"/>
      <c r="E1408" s="74">
        <v>2858305.96</v>
      </c>
      <c r="F1408" s="318"/>
      <c r="G1408" s="1072"/>
      <c r="H1408" s="748"/>
      <c r="I1408" s="728"/>
      <c r="J1408" s="729"/>
      <c r="K1408" s="568"/>
      <c r="L1408" s="730"/>
      <c r="M1408" s="731"/>
      <c r="N1408" s="589"/>
    </row>
    <row r="1409" spans="1:14" s="38" customFormat="1" ht="12">
      <c r="A1409" s="59" t="s">
        <v>768</v>
      </c>
      <c r="B1409" s="60">
        <v>412</v>
      </c>
      <c r="C1409" s="61" t="s">
        <v>127</v>
      </c>
      <c r="D1409" s="1133">
        <v>1027000</v>
      </c>
      <c r="E1409" s="62">
        <f>SUM(E1410:E1412)</f>
        <v>504745.68000000005</v>
      </c>
      <c r="F1409" s="517">
        <f>E1409/D1409</f>
        <v>0.4914758325219085</v>
      </c>
      <c r="G1409" s="1072"/>
      <c r="H1409" s="748">
        <f>D1409+G1409</f>
        <v>1027000</v>
      </c>
      <c r="I1409" s="751">
        <v>40000</v>
      </c>
      <c r="J1409" s="575"/>
      <c r="K1409" s="581"/>
      <c r="L1409" s="607"/>
      <c r="M1409" s="601"/>
      <c r="N1409" s="590"/>
    </row>
    <row r="1410" spans="1:14" s="44" customFormat="1" ht="12" hidden="1">
      <c r="A1410" s="28"/>
      <c r="B1410" s="67">
        <v>4121</v>
      </c>
      <c r="C1410" s="199" t="s">
        <v>128</v>
      </c>
      <c r="D1410" s="1058"/>
      <c r="E1410" s="74">
        <v>310185</v>
      </c>
      <c r="F1410" s="517"/>
      <c r="G1410" s="1072"/>
      <c r="H1410" s="748"/>
      <c r="I1410" s="728"/>
      <c r="J1410" s="729"/>
      <c r="K1410" s="568"/>
      <c r="L1410" s="730"/>
      <c r="M1410" s="731"/>
      <c r="N1410" s="589"/>
    </row>
    <row r="1411" spans="1:14" s="44" customFormat="1" ht="12" hidden="1">
      <c r="A1411" s="28"/>
      <c r="B1411" s="67">
        <v>4122</v>
      </c>
      <c r="C1411" s="199" t="s">
        <v>130</v>
      </c>
      <c r="D1411" s="1058"/>
      <c r="E1411" s="74">
        <v>173412.9</v>
      </c>
      <c r="F1411" s="517"/>
      <c r="G1411" s="1072"/>
      <c r="H1411" s="748"/>
      <c r="I1411" s="728"/>
      <c r="J1411" s="729"/>
      <c r="K1411" s="568"/>
      <c r="L1411" s="730"/>
      <c r="M1411" s="731"/>
      <c r="N1411" s="589"/>
    </row>
    <row r="1412" spans="1:14" s="44" customFormat="1" ht="12" hidden="1">
      <c r="A1412" s="28"/>
      <c r="B1412" s="67">
        <v>4123</v>
      </c>
      <c r="C1412" s="199" t="s">
        <v>132</v>
      </c>
      <c r="D1412" s="1058"/>
      <c r="E1412" s="74">
        <v>21147.78</v>
      </c>
      <c r="F1412" s="517"/>
      <c r="G1412" s="1072"/>
      <c r="H1412" s="748"/>
      <c r="I1412" s="728"/>
      <c r="J1412" s="729"/>
      <c r="K1412" s="568"/>
      <c r="L1412" s="730"/>
      <c r="M1412" s="731"/>
      <c r="N1412" s="589"/>
    </row>
    <row r="1413" spans="1:14" s="38" customFormat="1" ht="12">
      <c r="A1413" s="1113" t="s">
        <v>769</v>
      </c>
      <c r="B1413" s="60">
        <v>414</v>
      </c>
      <c r="C1413" s="201" t="s">
        <v>134</v>
      </c>
      <c r="D1413" s="1133">
        <v>1250000</v>
      </c>
      <c r="E1413" s="202">
        <f>E1415+E1416+E1414</f>
        <v>672558.29</v>
      </c>
      <c r="F1413" s="517"/>
      <c r="G1413" s="1135">
        <v>5630</v>
      </c>
      <c r="H1413" s="748">
        <f>D1413+G1413</f>
        <v>1255630</v>
      </c>
      <c r="I1413" s="751">
        <v>90000</v>
      </c>
      <c r="J1413" s="575"/>
      <c r="K1413" s="581"/>
      <c r="L1413" s="607"/>
      <c r="M1413" s="601"/>
      <c r="N1413" s="590"/>
    </row>
    <row r="1414" spans="1:14" s="38" customFormat="1" ht="12" hidden="1">
      <c r="A1414" s="1113"/>
      <c r="B1414" s="67">
        <v>4141</v>
      </c>
      <c r="C1414" s="199" t="s">
        <v>72</v>
      </c>
      <c r="D1414" s="1133"/>
      <c r="E1414" s="203">
        <v>460209.09</v>
      </c>
      <c r="F1414" s="517"/>
      <c r="G1414" s="1135"/>
      <c r="H1414" s="748"/>
      <c r="I1414" s="751"/>
      <c r="J1414" s="575"/>
      <c r="K1414" s="581"/>
      <c r="L1414" s="607"/>
      <c r="M1414" s="601"/>
      <c r="N1414" s="590"/>
    </row>
    <row r="1415" spans="1:14" s="44" customFormat="1" ht="12" hidden="1">
      <c r="A1415" s="1169"/>
      <c r="B1415" s="67">
        <v>4143</v>
      </c>
      <c r="C1415" s="199" t="s">
        <v>135</v>
      </c>
      <c r="D1415" s="1058"/>
      <c r="E1415" s="203">
        <v>212349.2</v>
      </c>
      <c r="F1415" s="519"/>
      <c r="G1415" s="1135"/>
      <c r="H1415" s="748"/>
      <c r="I1415" s="728"/>
      <c r="J1415" s="729"/>
      <c r="K1415" s="568"/>
      <c r="L1415" s="730"/>
      <c r="M1415" s="731"/>
      <c r="N1415" s="589"/>
    </row>
    <row r="1416" spans="1:14" s="44" customFormat="1" ht="12" hidden="1">
      <c r="A1416" s="1169"/>
      <c r="B1416" s="67">
        <v>4144</v>
      </c>
      <c r="C1416" s="199" t="s">
        <v>759</v>
      </c>
      <c r="D1416" s="1058"/>
      <c r="E1416" s="203">
        <v>0</v>
      </c>
      <c r="F1416" s="519"/>
      <c r="G1416" s="1135"/>
      <c r="H1416" s="748"/>
      <c r="I1416" s="728"/>
      <c r="J1416" s="729"/>
      <c r="K1416" s="568"/>
      <c r="L1416" s="730"/>
      <c r="M1416" s="731"/>
      <c r="N1416" s="589"/>
    </row>
    <row r="1417" spans="1:14" s="44" customFormat="1" ht="12">
      <c r="A1417" s="1113" t="s">
        <v>232</v>
      </c>
      <c r="B1417" s="60">
        <v>416</v>
      </c>
      <c r="C1417" s="201" t="s">
        <v>137</v>
      </c>
      <c r="D1417" s="1133">
        <v>32000</v>
      </c>
      <c r="E1417" s="62">
        <f>E1418</f>
        <v>0</v>
      </c>
      <c r="F1417" s="517"/>
      <c r="G1417" s="1135"/>
      <c r="H1417" s="748">
        <f>D1417+G1417</f>
        <v>32000</v>
      </c>
      <c r="I1417" s="728"/>
      <c r="J1417" s="729"/>
      <c r="K1417" s="568"/>
      <c r="L1417" s="730"/>
      <c r="M1417" s="731"/>
      <c r="N1417" s="589"/>
    </row>
    <row r="1418" spans="1:14" s="44" customFormat="1" ht="12" hidden="1">
      <c r="A1418" s="1333"/>
      <c r="B1418" s="67">
        <v>4161</v>
      </c>
      <c r="C1418" s="199" t="s">
        <v>137</v>
      </c>
      <c r="D1418" s="1158"/>
      <c r="E1418" s="74">
        <v>0</v>
      </c>
      <c r="F1418" s="318"/>
      <c r="G1418" s="1135"/>
      <c r="H1418" s="748"/>
      <c r="I1418" s="728"/>
      <c r="J1418" s="729"/>
      <c r="K1418" s="568"/>
      <c r="L1418" s="730"/>
      <c r="M1418" s="731"/>
      <c r="N1418" s="589"/>
    </row>
    <row r="1419" spans="1:14" s="38" customFormat="1" ht="12">
      <c r="A1419" s="1113" t="s">
        <v>282</v>
      </c>
      <c r="B1419" s="60">
        <v>421</v>
      </c>
      <c r="C1419" s="61" t="s">
        <v>139</v>
      </c>
      <c r="D1419" s="1133">
        <v>1000000</v>
      </c>
      <c r="E1419" s="244">
        <f>SUM(E1420:E1425)</f>
        <v>483695.3</v>
      </c>
      <c r="F1419" s="517">
        <f>E1419/D1419</f>
        <v>0.4836953</v>
      </c>
      <c r="G1419" s="1135">
        <v>370000</v>
      </c>
      <c r="H1419" s="748">
        <f>D1419+G1419</f>
        <v>1370000</v>
      </c>
      <c r="I1419" s="751"/>
      <c r="J1419" s="575">
        <v>90000</v>
      </c>
      <c r="K1419" s="581"/>
      <c r="L1419" s="607"/>
      <c r="M1419" s="601">
        <v>61000</v>
      </c>
      <c r="N1419" s="590"/>
    </row>
    <row r="1420" spans="1:14" s="38" customFormat="1" ht="12" hidden="1">
      <c r="A1420" s="1169"/>
      <c r="B1420" s="67">
        <v>4211</v>
      </c>
      <c r="C1420" s="199" t="s">
        <v>244</v>
      </c>
      <c r="D1420" s="1160"/>
      <c r="E1420" s="74">
        <v>38092.45</v>
      </c>
      <c r="F1420" s="517"/>
      <c r="G1420" s="1135"/>
      <c r="H1420" s="748"/>
      <c r="I1420" s="751"/>
      <c r="J1420" s="575"/>
      <c r="K1420" s="581"/>
      <c r="L1420" s="607"/>
      <c r="M1420" s="601"/>
      <c r="N1420" s="590"/>
    </row>
    <row r="1421" spans="1:14" s="44" customFormat="1" ht="12" hidden="1">
      <c r="A1421" s="1169"/>
      <c r="B1421" s="67">
        <v>4212</v>
      </c>
      <c r="C1421" s="68" t="s">
        <v>245</v>
      </c>
      <c r="D1421" s="1160"/>
      <c r="E1421" s="74">
        <v>280904.6</v>
      </c>
      <c r="F1421" s="517"/>
      <c r="G1421" s="1135"/>
      <c r="H1421" s="748"/>
      <c r="I1421" s="728"/>
      <c r="J1421" s="729"/>
      <c r="K1421" s="568"/>
      <c r="L1421" s="730"/>
      <c r="M1421" s="731"/>
      <c r="N1421" s="589"/>
    </row>
    <row r="1422" spans="1:14" s="44" customFormat="1" ht="12" hidden="1">
      <c r="A1422" s="1169"/>
      <c r="B1422" s="67">
        <v>4213</v>
      </c>
      <c r="C1422" s="68" t="s">
        <v>246</v>
      </c>
      <c r="D1422" s="1160"/>
      <c r="E1422" s="74">
        <v>41242</v>
      </c>
      <c r="F1422" s="517"/>
      <c r="G1422" s="1135"/>
      <c r="H1422" s="748"/>
      <c r="I1422" s="728"/>
      <c r="J1422" s="729"/>
      <c r="K1422" s="568"/>
      <c r="L1422" s="730"/>
      <c r="M1422" s="731"/>
      <c r="N1422" s="589"/>
    </row>
    <row r="1423" spans="1:14" s="44" customFormat="1" ht="12" hidden="1">
      <c r="A1423" s="1169"/>
      <c r="B1423" s="67">
        <v>4214</v>
      </c>
      <c r="C1423" s="68" t="s">
        <v>140</v>
      </c>
      <c r="D1423" s="1160"/>
      <c r="E1423" s="74">
        <v>62302.12</v>
      </c>
      <c r="F1423" s="517"/>
      <c r="G1423" s="1135"/>
      <c r="H1423" s="748"/>
      <c r="I1423" s="728"/>
      <c r="J1423" s="729"/>
      <c r="K1423" s="568"/>
      <c r="L1423" s="730"/>
      <c r="M1423" s="731"/>
      <c r="N1423" s="589"/>
    </row>
    <row r="1424" spans="1:14" s="44" customFormat="1" ht="12" hidden="1">
      <c r="A1424" s="1169"/>
      <c r="B1424" s="67">
        <v>4215</v>
      </c>
      <c r="C1424" s="68" t="s">
        <v>247</v>
      </c>
      <c r="D1424" s="1160"/>
      <c r="E1424" s="74">
        <v>61154.13</v>
      </c>
      <c r="F1424" s="517"/>
      <c r="G1424" s="1135"/>
      <c r="H1424" s="748"/>
      <c r="I1424" s="728"/>
      <c r="J1424" s="729"/>
      <c r="K1424" s="568"/>
      <c r="L1424" s="730"/>
      <c r="M1424" s="731"/>
      <c r="N1424" s="589"/>
    </row>
    <row r="1425" spans="1:14" s="44" customFormat="1" ht="12" hidden="1">
      <c r="A1425" s="1169"/>
      <c r="B1425" s="67">
        <v>4216</v>
      </c>
      <c r="C1425" s="199" t="s">
        <v>624</v>
      </c>
      <c r="D1425" s="1111"/>
      <c r="E1425" s="74">
        <v>0</v>
      </c>
      <c r="F1425" s="517"/>
      <c r="G1425" s="1135"/>
      <c r="H1425" s="748"/>
      <c r="I1425" s="728"/>
      <c r="J1425" s="729"/>
      <c r="K1425" s="568"/>
      <c r="L1425" s="730"/>
      <c r="M1425" s="731"/>
      <c r="N1425" s="589"/>
    </row>
    <row r="1426" spans="1:14" s="44" customFormat="1" ht="12" hidden="1">
      <c r="A1426" s="1127"/>
      <c r="B1426" s="46">
        <v>421626</v>
      </c>
      <c r="C1426" s="57" t="s">
        <v>816</v>
      </c>
      <c r="D1426" s="1126"/>
      <c r="E1426" s="55"/>
      <c r="F1426" s="517"/>
      <c r="G1426" s="1135"/>
      <c r="H1426" s="748"/>
      <c r="I1426" s="728"/>
      <c r="J1426" s="729"/>
      <c r="K1426" s="568"/>
      <c r="L1426" s="730"/>
      <c r="M1426" s="731"/>
      <c r="N1426" s="589"/>
    </row>
    <row r="1427" spans="1:14" s="38" customFormat="1" ht="12">
      <c r="A1427" s="1113" t="s">
        <v>1333</v>
      </c>
      <c r="B1427" s="60">
        <v>422</v>
      </c>
      <c r="C1427" s="61" t="s">
        <v>142</v>
      </c>
      <c r="D1427" s="1133">
        <v>15000</v>
      </c>
      <c r="E1427" s="62">
        <f>E1428</f>
        <v>7204</v>
      </c>
      <c r="F1427" s="517">
        <f>E1427/D1427</f>
        <v>0.4802666666666667</v>
      </c>
      <c r="G1427" s="1135">
        <v>20000</v>
      </c>
      <c r="H1427" s="748">
        <f>D1427+G1427</f>
        <v>35000</v>
      </c>
      <c r="I1427" s="751"/>
      <c r="J1427" s="575"/>
      <c r="K1427" s="581"/>
      <c r="L1427" s="607"/>
      <c r="M1427" s="601">
        <v>20000</v>
      </c>
      <c r="N1427" s="590"/>
    </row>
    <row r="1428" spans="1:14" s="38" customFormat="1" ht="12" hidden="1">
      <c r="A1428" s="1169"/>
      <c r="B1428" s="67">
        <v>4221</v>
      </c>
      <c r="C1428" s="199" t="s">
        <v>143</v>
      </c>
      <c r="D1428" s="1058"/>
      <c r="E1428" s="203">
        <v>7204</v>
      </c>
      <c r="F1428" s="518"/>
      <c r="G1428" s="1135"/>
      <c r="H1428" s="748"/>
      <c r="I1428" s="751"/>
      <c r="J1428" s="575"/>
      <c r="K1428" s="581"/>
      <c r="L1428" s="607"/>
      <c r="M1428" s="601"/>
      <c r="N1428" s="590"/>
    </row>
    <row r="1429" spans="1:14" s="38" customFormat="1" ht="12">
      <c r="A1429" s="1113" t="s">
        <v>308</v>
      </c>
      <c r="B1429" s="60">
        <v>423</v>
      </c>
      <c r="C1429" s="61" t="s">
        <v>146</v>
      </c>
      <c r="D1429" s="1133">
        <v>460000</v>
      </c>
      <c r="E1429" s="244">
        <f>SUM(E1430:E1437)</f>
        <v>268102.8</v>
      </c>
      <c r="F1429" s="517">
        <f>E1429/D1429</f>
        <v>0.5828321739130434</v>
      </c>
      <c r="G1429" s="1135">
        <v>130993</v>
      </c>
      <c r="H1429" s="748">
        <f>D1429+G1429</f>
        <v>590993</v>
      </c>
      <c r="I1429" s="751">
        <v>30000</v>
      </c>
      <c r="J1429" s="575"/>
      <c r="K1429" s="581"/>
      <c r="L1429" s="607"/>
      <c r="M1429" s="601">
        <v>67000</v>
      </c>
      <c r="N1429" s="590"/>
    </row>
    <row r="1430" spans="1:14" s="38" customFormat="1" ht="12" hidden="1">
      <c r="A1430" s="1169"/>
      <c r="B1430" s="67">
        <v>4231</v>
      </c>
      <c r="C1430" s="199" t="s">
        <v>147</v>
      </c>
      <c r="D1430" s="1160"/>
      <c r="E1430" s="203">
        <v>0</v>
      </c>
      <c r="F1430" s="517"/>
      <c r="G1430" s="1135"/>
      <c r="H1430" s="748"/>
      <c r="I1430" s="751"/>
      <c r="J1430" s="575"/>
      <c r="K1430" s="581"/>
      <c r="L1430" s="607"/>
      <c r="M1430" s="601"/>
      <c r="N1430" s="590"/>
    </row>
    <row r="1431" spans="1:14" s="44" customFormat="1" ht="12" hidden="1">
      <c r="A1431" s="1169"/>
      <c r="B1431" s="67">
        <v>4232</v>
      </c>
      <c r="C1431" s="68" t="s">
        <v>148</v>
      </c>
      <c r="D1431" s="1160"/>
      <c r="E1431" s="74">
        <v>26600</v>
      </c>
      <c r="F1431" s="517"/>
      <c r="G1431" s="1135"/>
      <c r="H1431" s="748"/>
      <c r="I1431" s="728"/>
      <c r="J1431" s="729"/>
      <c r="K1431" s="568"/>
      <c r="L1431" s="730"/>
      <c r="M1431" s="731"/>
      <c r="N1431" s="589"/>
    </row>
    <row r="1432" spans="1:14" s="44" customFormat="1" ht="12" hidden="1">
      <c r="A1432" s="1169"/>
      <c r="B1432" s="67">
        <v>4233</v>
      </c>
      <c r="C1432" s="68" t="s">
        <v>149</v>
      </c>
      <c r="D1432" s="1160"/>
      <c r="E1432" s="74">
        <v>15600</v>
      </c>
      <c r="F1432" s="517"/>
      <c r="G1432" s="1135"/>
      <c r="H1432" s="748"/>
      <c r="I1432" s="728"/>
      <c r="J1432" s="729"/>
      <c r="K1432" s="568"/>
      <c r="L1432" s="730"/>
      <c r="M1432" s="731"/>
      <c r="N1432" s="589"/>
    </row>
    <row r="1433" spans="1:14" s="44" customFormat="1" ht="12" hidden="1">
      <c r="A1433" s="1169"/>
      <c r="B1433" s="67">
        <v>4234</v>
      </c>
      <c r="C1433" s="68" t="s">
        <v>150</v>
      </c>
      <c r="D1433" s="1160"/>
      <c r="E1433" s="74">
        <v>136747.8</v>
      </c>
      <c r="F1433" s="517"/>
      <c r="G1433" s="1135"/>
      <c r="H1433" s="748"/>
      <c r="I1433" s="728"/>
      <c r="J1433" s="729"/>
      <c r="K1433" s="568"/>
      <c r="L1433" s="730"/>
      <c r="M1433" s="731"/>
      <c r="N1433" s="589"/>
    </row>
    <row r="1434" spans="1:14" s="44" customFormat="1" ht="12" hidden="1">
      <c r="A1434" s="1169"/>
      <c r="B1434" s="67">
        <v>4235</v>
      </c>
      <c r="C1434" s="199" t="s">
        <v>151</v>
      </c>
      <c r="D1434" s="1160"/>
      <c r="E1434" s="74">
        <v>10245</v>
      </c>
      <c r="F1434" s="517"/>
      <c r="G1434" s="1135"/>
      <c r="H1434" s="748"/>
      <c r="I1434" s="728"/>
      <c r="J1434" s="729"/>
      <c r="K1434" s="568"/>
      <c r="L1434" s="730"/>
      <c r="M1434" s="731"/>
      <c r="N1434" s="589"/>
    </row>
    <row r="1435" spans="1:14" s="44" customFormat="1" ht="12" hidden="1">
      <c r="A1435" s="1169"/>
      <c r="B1435" s="67">
        <v>4236</v>
      </c>
      <c r="C1435" s="199" t="s">
        <v>153</v>
      </c>
      <c r="D1435" s="1160"/>
      <c r="E1435" s="74">
        <v>0</v>
      </c>
      <c r="F1435" s="517"/>
      <c r="G1435" s="1135"/>
      <c r="H1435" s="748"/>
      <c r="I1435" s="728"/>
      <c r="J1435" s="729"/>
      <c r="K1435" s="568"/>
      <c r="L1435" s="730"/>
      <c r="M1435" s="731"/>
      <c r="N1435" s="589"/>
    </row>
    <row r="1436" spans="1:14" s="44" customFormat="1" ht="12" hidden="1">
      <c r="A1436" s="1169"/>
      <c r="B1436" s="67">
        <v>4237</v>
      </c>
      <c r="C1436" s="199" t="s">
        <v>154</v>
      </c>
      <c r="D1436" s="1160"/>
      <c r="E1436" s="74">
        <v>5178</v>
      </c>
      <c r="F1436" s="517"/>
      <c r="G1436" s="1135"/>
      <c r="H1436" s="748"/>
      <c r="I1436" s="728"/>
      <c r="J1436" s="729"/>
      <c r="K1436" s="568"/>
      <c r="L1436" s="730"/>
      <c r="M1436" s="731"/>
      <c r="N1436" s="589"/>
    </row>
    <row r="1437" spans="1:14" s="38" customFormat="1" ht="12" hidden="1">
      <c r="A1437" s="1169"/>
      <c r="B1437" s="67">
        <v>4239</v>
      </c>
      <c r="C1437" s="199" t="s">
        <v>156</v>
      </c>
      <c r="D1437" s="1160"/>
      <c r="E1437" s="203">
        <v>73732</v>
      </c>
      <c r="F1437" s="517"/>
      <c r="G1437" s="1135"/>
      <c r="H1437" s="748"/>
      <c r="I1437" s="751"/>
      <c r="J1437" s="575"/>
      <c r="K1437" s="581"/>
      <c r="L1437" s="607"/>
      <c r="M1437" s="601"/>
      <c r="N1437" s="590"/>
    </row>
    <row r="1438" spans="1:14" s="38" customFormat="1" ht="12">
      <c r="A1438" s="1113" t="s">
        <v>337</v>
      </c>
      <c r="B1438" s="60">
        <v>424</v>
      </c>
      <c r="C1438" s="61" t="s">
        <v>158</v>
      </c>
      <c r="D1438" s="1133">
        <v>850000</v>
      </c>
      <c r="E1438" s="244">
        <f>E1439+E1441</f>
        <v>513561.92000000004</v>
      </c>
      <c r="F1438" s="517">
        <f>E1438/D1438</f>
        <v>0.6041904941176471</v>
      </c>
      <c r="G1438" s="1135">
        <v>130000</v>
      </c>
      <c r="H1438" s="748">
        <f>D1438+G1438</f>
        <v>980000</v>
      </c>
      <c r="I1438" s="751"/>
      <c r="J1438" s="575">
        <v>90000</v>
      </c>
      <c r="K1438" s="581"/>
      <c r="L1438" s="607"/>
      <c r="M1438" s="601">
        <v>10000</v>
      </c>
      <c r="N1438" s="590"/>
    </row>
    <row r="1439" spans="1:14" s="38" customFormat="1" ht="12" hidden="1">
      <c r="A1439" s="1169"/>
      <c r="B1439" s="67">
        <v>4242</v>
      </c>
      <c r="C1439" s="68" t="s">
        <v>159</v>
      </c>
      <c r="D1439" s="1058"/>
      <c r="E1439" s="74">
        <f>E1440</f>
        <v>126860.47</v>
      </c>
      <c r="F1439" s="517"/>
      <c r="G1439" s="1135"/>
      <c r="H1439" s="748"/>
      <c r="I1439" s="751"/>
      <c r="J1439" s="575"/>
      <c r="K1439" s="581"/>
      <c r="L1439" s="607"/>
      <c r="M1439" s="601"/>
      <c r="N1439" s="590"/>
    </row>
    <row r="1440" spans="1:14" s="38" customFormat="1" ht="12" hidden="1">
      <c r="A1440" s="1127"/>
      <c r="B1440" s="46">
        <v>424221</v>
      </c>
      <c r="C1440" s="57" t="s">
        <v>606</v>
      </c>
      <c r="D1440" s="1137"/>
      <c r="E1440" s="55">
        <v>126860.47</v>
      </c>
      <c r="F1440" s="517"/>
      <c r="G1440" s="1135"/>
      <c r="H1440" s="748"/>
      <c r="I1440" s="751"/>
      <c r="J1440" s="575"/>
      <c r="K1440" s="581"/>
      <c r="L1440" s="607"/>
      <c r="M1440" s="601"/>
      <c r="N1440" s="590"/>
    </row>
    <row r="1441" spans="1:14" s="38" customFormat="1" ht="12" hidden="1">
      <c r="A1441" s="1169"/>
      <c r="B1441" s="67">
        <v>4249</v>
      </c>
      <c r="C1441" s="199" t="s">
        <v>163</v>
      </c>
      <c r="D1441" s="1058"/>
      <c r="E1441" s="74">
        <v>386701.45</v>
      </c>
      <c r="F1441" s="517"/>
      <c r="G1441" s="1135"/>
      <c r="H1441" s="748"/>
      <c r="I1441" s="751"/>
      <c r="J1441" s="575"/>
      <c r="K1441" s="581"/>
      <c r="L1441" s="607"/>
      <c r="M1441" s="601"/>
      <c r="N1441" s="590"/>
    </row>
    <row r="1442" spans="1:14" s="38" customFormat="1" ht="12">
      <c r="A1442" s="1113" t="s">
        <v>459</v>
      </c>
      <c r="B1442" s="60">
        <v>425</v>
      </c>
      <c r="C1442" s="61" t="s">
        <v>342</v>
      </c>
      <c r="D1442" s="1133">
        <v>127000</v>
      </c>
      <c r="E1442" s="62">
        <f>SUM(E1443:E1444)</f>
        <v>32080.72</v>
      </c>
      <c r="F1442" s="517">
        <f>E1442/D1442</f>
        <v>0.252604094488189</v>
      </c>
      <c r="G1442" s="1135"/>
      <c r="H1442" s="748">
        <f>D1442+G1442</f>
        <v>127000</v>
      </c>
      <c r="I1442" s="751">
        <v>30000</v>
      </c>
      <c r="J1442" s="575"/>
      <c r="K1442" s="581"/>
      <c r="L1442" s="607"/>
      <c r="M1442" s="601"/>
      <c r="N1442" s="590"/>
    </row>
    <row r="1443" spans="1:14" s="38" customFormat="1" ht="12" hidden="1">
      <c r="A1443" s="1169"/>
      <c r="B1443" s="67">
        <v>4251</v>
      </c>
      <c r="C1443" s="199" t="s">
        <v>664</v>
      </c>
      <c r="D1443" s="1058"/>
      <c r="E1443" s="203">
        <v>890</v>
      </c>
      <c r="F1443" s="517"/>
      <c r="G1443" s="1135"/>
      <c r="H1443" s="748"/>
      <c r="I1443" s="751"/>
      <c r="J1443" s="575"/>
      <c r="K1443" s="581"/>
      <c r="L1443" s="607"/>
      <c r="M1443" s="601"/>
      <c r="N1443" s="590"/>
    </row>
    <row r="1444" spans="1:14" s="38" customFormat="1" ht="12" hidden="1">
      <c r="A1444" s="1169"/>
      <c r="B1444" s="67">
        <v>4252</v>
      </c>
      <c r="C1444" s="199" t="s">
        <v>343</v>
      </c>
      <c r="D1444" s="1058"/>
      <c r="E1444" s="203">
        <v>31190.72</v>
      </c>
      <c r="F1444" s="517"/>
      <c r="G1444" s="1135"/>
      <c r="H1444" s="748"/>
      <c r="I1444" s="751"/>
      <c r="J1444" s="575"/>
      <c r="K1444" s="581"/>
      <c r="L1444" s="607"/>
      <c r="M1444" s="601"/>
      <c r="N1444" s="590"/>
    </row>
    <row r="1445" spans="1:14" s="38" customFormat="1" ht="12">
      <c r="A1445" s="1113" t="s">
        <v>460</v>
      </c>
      <c r="B1445" s="60">
        <v>426</v>
      </c>
      <c r="C1445" s="61" t="s">
        <v>822</v>
      </c>
      <c r="D1445" s="1133">
        <v>360000</v>
      </c>
      <c r="E1445" s="244">
        <f>SUM(E1446:E1451)</f>
        <v>225437.54</v>
      </c>
      <c r="F1445" s="517">
        <f>E1445/D1445</f>
        <v>0.626215388888889</v>
      </c>
      <c r="G1445" s="1135">
        <v>40000</v>
      </c>
      <c r="H1445" s="748">
        <f>G1445+D1445</f>
        <v>400000</v>
      </c>
      <c r="I1445" s="751"/>
      <c r="J1445" s="575"/>
      <c r="K1445" s="581"/>
      <c r="L1445" s="607">
        <v>10000</v>
      </c>
      <c r="M1445" s="601"/>
      <c r="N1445" s="590"/>
    </row>
    <row r="1446" spans="1:14" s="38" customFormat="1" ht="12" hidden="1">
      <c r="A1446" s="28"/>
      <c r="B1446" s="67">
        <v>4261</v>
      </c>
      <c r="C1446" s="199" t="s">
        <v>166</v>
      </c>
      <c r="D1446" s="200"/>
      <c r="E1446" s="74">
        <v>56776</v>
      </c>
      <c r="F1446" s="517"/>
      <c r="G1446" s="1135"/>
      <c r="H1446" s="748"/>
      <c r="I1446" s="751"/>
      <c r="J1446" s="575"/>
      <c r="K1446" s="581"/>
      <c r="L1446" s="607"/>
      <c r="M1446" s="601"/>
      <c r="N1446" s="590"/>
    </row>
    <row r="1447" spans="1:14" s="38" customFormat="1" ht="12" hidden="1">
      <c r="A1447" s="28"/>
      <c r="B1447" s="67">
        <v>4263</v>
      </c>
      <c r="C1447" s="199" t="s">
        <v>641</v>
      </c>
      <c r="D1447" s="200"/>
      <c r="E1447" s="74">
        <v>33800</v>
      </c>
      <c r="F1447" s="517"/>
      <c r="G1447" s="1135"/>
      <c r="H1447" s="748"/>
      <c r="I1447" s="751"/>
      <c r="J1447" s="575"/>
      <c r="K1447" s="581"/>
      <c r="L1447" s="607"/>
      <c r="M1447" s="601"/>
      <c r="N1447" s="590"/>
    </row>
    <row r="1448" spans="1:14" s="38" customFormat="1" ht="12" hidden="1">
      <c r="A1448" s="28"/>
      <c r="B1448" s="67">
        <v>4264</v>
      </c>
      <c r="C1448" s="199" t="s">
        <v>221</v>
      </c>
      <c r="D1448" s="200"/>
      <c r="E1448" s="74">
        <v>49863.54</v>
      </c>
      <c r="F1448" s="517"/>
      <c r="G1448" s="1135"/>
      <c r="H1448" s="748"/>
      <c r="I1448" s="751"/>
      <c r="J1448" s="575"/>
      <c r="K1448" s="581"/>
      <c r="L1448" s="607"/>
      <c r="M1448" s="601"/>
      <c r="N1448" s="590"/>
    </row>
    <row r="1449" spans="1:14" s="38" customFormat="1" ht="12" hidden="1">
      <c r="A1449" s="28"/>
      <c r="B1449" s="67">
        <v>4266</v>
      </c>
      <c r="C1449" s="199" t="s">
        <v>192</v>
      </c>
      <c r="D1449" s="204"/>
      <c r="E1449" s="203">
        <v>13980</v>
      </c>
      <c r="F1449" s="517"/>
      <c r="G1449" s="1135"/>
      <c r="H1449" s="748"/>
      <c r="I1449" s="751"/>
      <c r="J1449" s="575"/>
      <c r="K1449" s="581"/>
      <c r="L1449" s="607"/>
      <c r="M1449" s="601"/>
      <c r="N1449" s="590"/>
    </row>
    <row r="1450" spans="1:14" s="38" customFormat="1" ht="12" hidden="1">
      <c r="A1450" s="28"/>
      <c r="B1450" s="67">
        <v>4268</v>
      </c>
      <c r="C1450" s="199" t="s">
        <v>169</v>
      </c>
      <c r="D1450" s="200"/>
      <c r="E1450" s="203">
        <v>68503</v>
      </c>
      <c r="F1450" s="517"/>
      <c r="G1450" s="1135"/>
      <c r="H1450" s="748"/>
      <c r="I1450" s="751"/>
      <c r="J1450" s="575"/>
      <c r="K1450" s="581"/>
      <c r="L1450" s="607"/>
      <c r="M1450" s="601"/>
      <c r="N1450" s="590"/>
    </row>
    <row r="1451" spans="1:14" s="38" customFormat="1" ht="12" hidden="1">
      <c r="A1451" s="28"/>
      <c r="B1451" s="67">
        <v>4269</v>
      </c>
      <c r="C1451" s="199" t="s">
        <v>170</v>
      </c>
      <c r="D1451" s="200"/>
      <c r="E1451" s="203">
        <v>2515</v>
      </c>
      <c r="F1451" s="517"/>
      <c r="G1451" s="1135"/>
      <c r="H1451" s="748"/>
      <c r="I1451" s="751"/>
      <c r="J1451" s="575"/>
      <c r="K1451" s="581"/>
      <c r="L1451" s="607"/>
      <c r="M1451" s="601"/>
      <c r="N1451" s="590"/>
    </row>
    <row r="1452" spans="1:14" s="38" customFormat="1" ht="12" hidden="1">
      <c r="A1452" s="59"/>
      <c r="B1452" s="60">
        <v>481</v>
      </c>
      <c r="C1452" s="61" t="s">
        <v>197</v>
      </c>
      <c r="D1452" s="198"/>
      <c r="E1452" s="244">
        <v>0</v>
      </c>
      <c r="F1452" s="517"/>
      <c r="G1452" s="1135"/>
      <c r="H1452" s="748"/>
      <c r="I1452" s="751"/>
      <c r="J1452" s="575"/>
      <c r="K1452" s="581"/>
      <c r="L1452" s="607"/>
      <c r="M1452" s="601"/>
      <c r="N1452" s="590"/>
    </row>
    <row r="1453" spans="1:14" s="44" customFormat="1" ht="12" hidden="1">
      <c r="A1453" s="59"/>
      <c r="B1453" s="60">
        <v>482</v>
      </c>
      <c r="C1453" s="201" t="s">
        <v>175</v>
      </c>
      <c r="D1453" s="198">
        <v>0</v>
      </c>
      <c r="E1453" s="62">
        <f>SUM(E1454:E1455)</f>
        <v>0</v>
      </c>
      <c r="F1453" s="517" t="e">
        <f>E1453/D1453</f>
        <v>#DIV/0!</v>
      </c>
      <c r="G1453" s="1135"/>
      <c r="H1453" s="748"/>
      <c r="I1453" s="728">
        <v>30000</v>
      </c>
      <c r="J1453" s="729"/>
      <c r="K1453" s="568"/>
      <c r="L1453" s="730"/>
      <c r="M1453" s="731"/>
      <c r="N1453" s="589"/>
    </row>
    <row r="1454" spans="1:14" s="38" customFormat="1" ht="12" hidden="1">
      <c r="A1454" s="28"/>
      <c r="B1454" s="67">
        <v>4821</v>
      </c>
      <c r="C1454" s="199" t="s">
        <v>265</v>
      </c>
      <c r="D1454" s="204"/>
      <c r="E1454" s="203">
        <v>0</v>
      </c>
      <c r="F1454" s="519"/>
      <c r="G1454" s="1135"/>
      <c r="H1454" s="748"/>
      <c r="I1454" s="751"/>
      <c r="J1454" s="575"/>
      <c r="K1454" s="581"/>
      <c r="L1454" s="607"/>
      <c r="M1454" s="601"/>
      <c r="N1454" s="590"/>
    </row>
    <row r="1455" spans="1:14" s="38" customFormat="1" ht="12" hidden="1">
      <c r="A1455" s="28"/>
      <c r="B1455" s="67">
        <v>4822</v>
      </c>
      <c r="C1455" s="199" t="s">
        <v>176</v>
      </c>
      <c r="D1455" s="204"/>
      <c r="E1455" s="203">
        <v>0</v>
      </c>
      <c r="F1455" s="519"/>
      <c r="G1455" s="1135"/>
      <c r="H1455" s="748"/>
      <c r="I1455" s="751"/>
      <c r="J1455" s="575"/>
      <c r="K1455" s="581"/>
      <c r="L1455" s="607"/>
      <c r="M1455" s="601"/>
      <c r="N1455" s="590"/>
    </row>
    <row r="1456" spans="1:19" s="38" customFormat="1" ht="12">
      <c r="A1456" s="1113" t="s">
        <v>1331</v>
      </c>
      <c r="B1456" s="1114">
        <v>472</v>
      </c>
      <c r="C1456" s="1168" t="s">
        <v>172</v>
      </c>
      <c r="D1456" s="1160"/>
      <c r="E1456" s="1315"/>
      <c r="F1456" s="1147"/>
      <c r="G1456" s="1135">
        <v>71000</v>
      </c>
      <c r="H1456" s="748">
        <f>D1456+G1456</f>
        <v>71000</v>
      </c>
      <c r="I1456" s="751"/>
      <c r="J1456" s="575"/>
      <c r="K1456" s="581"/>
      <c r="L1456" s="607"/>
      <c r="M1456" s="601"/>
      <c r="N1456" s="590"/>
      <c r="S1456" s="1105"/>
    </row>
    <row r="1457" spans="1:14" s="38" customFormat="1" ht="12">
      <c r="A1457" s="1113" t="s">
        <v>1332</v>
      </c>
      <c r="B1457" s="1114">
        <v>482</v>
      </c>
      <c r="C1457" s="1168" t="s">
        <v>175</v>
      </c>
      <c r="D1457" s="1160"/>
      <c r="E1457" s="1315"/>
      <c r="F1457" s="1147"/>
      <c r="G1457" s="1135">
        <v>2000</v>
      </c>
      <c r="H1457" s="748">
        <f>D1457+G1457</f>
        <v>2000</v>
      </c>
      <c r="I1457" s="751"/>
      <c r="J1457" s="575"/>
      <c r="K1457" s="581"/>
      <c r="L1457" s="607"/>
      <c r="M1457" s="601"/>
      <c r="N1457" s="590"/>
    </row>
    <row r="1458" spans="1:14" s="44" customFormat="1" ht="12">
      <c r="A1458" s="1113" t="s">
        <v>796</v>
      </c>
      <c r="B1458" s="1114">
        <v>511</v>
      </c>
      <c r="C1458" s="1168" t="s">
        <v>269</v>
      </c>
      <c r="D1458" s="1133">
        <v>0</v>
      </c>
      <c r="E1458" s="1316">
        <v>0</v>
      </c>
      <c r="F1458" s="1134" t="e">
        <f>E1458/D1458</f>
        <v>#DIV/0!</v>
      </c>
      <c r="G1458" s="1135"/>
      <c r="H1458" s="748">
        <f>G1458+D1458</f>
        <v>0</v>
      </c>
      <c r="I1458" s="728"/>
      <c r="J1458" s="729"/>
      <c r="K1458" s="568"/>
      <c r="L1458" s="730"/>
      <c r="M1458" s="731"/>
      <c r="N1458" s="589"/>
    </row>
    <row r="1459" spans="1:14" s="38" customFormat="1" ht="12">
      <c r="A1459" s="1113" t="s">
        <v>797</v>
      </c>
      <c r="B1459" s="1114">
        <v>512</v>
      </c>
      <c r="C1459" s="1115" t="s">
        <v>273</v>
      </c>
      <c r="D1459" s="1133">
        <v>218960</v>
      </c>
      <c r="E1459" s="1159">
        <f>E1460+E1462</f>
        <v>208960</v>
      </c>
      <c r="F1459" s="1134"/>
      <c r="G1459" s="1135">
        <v>81677</v>
      </c>
      <c r="H1459" s="748">
        <f>G1459+D1459</f>
        <v>300637</v>
      </c>
      <c r="I1459" s="751">
        <v>235000</v>
      </c>
      <c r="J1459" s="575"/>
      <c r="K1459" s="581"/>
      <c r="L1459" s="607"/>
      <c r="M1459" s="601"/>
      <c r="N1459" s="590"/>
    </row>
    <row r="1460" spans="1:14" s="44" customFormat="1" ht="12" hidden="1">
      <c r="A1460" s="1169"/>
      <c r="B1460" s="1170">
        <v>5122</v>
      </c>
      <c r="C1460" s="1173" t="s">
        <v>276</v>
      </c>
      <c r="D1460" s="1058"/>
      <c r="E1460" s="1146">
        <v>208960</v>
      </c>
      <c r="F1460" s="1134"/>
      <c r="G1460" s="1135"/>
      <c r="H1460" s="748"/>
      <c r="I1460" s="728"/>
      <c r="J1460" s="729"/>
      <c r="K1460" s="568"/>
      <c r="L1460" s="730"/>
      <c r="M1460" s="731"/>
      <c r="N1460" s="589"/>
    </row>
    <row r="1461" spans="1:14" s="38" customFormat="1" ht="12" hidden="1">
      <c r="A1461" s="1127"/>
      <c r="B1461" s="1128">
        <v>51222</v>
      </c>
      <c r="C1461" s="1129" t="s">
        <v>825</v>
      </c>
      <c r="D1461" s="1137"/>
      <c r="E1461" s="1130"/>
      <c r="F1461" s="1134"/>
      <c r="G1461" s="1135"/>
      <c r="H1461" s="748"/>
      <c r="I1461" s="751"/>
      <c r="J1461" s="575"/>
      <c r="K1461" s="581"/>
      <c r="L1461" s="607"/>
      <c r="M1461" s="601"/>
      <c r="N1461" s="590"/>
    </row>
    <row r="1462" spans="1:14" s="44" customFormat="1" ht="12" hidden="1">
      <c r="A1462" s="1169"/>
      <c r="B1462" s="1170">
        <v>5126</v>
      </c>
      <c r="C1462" s="1173" t="s">
        <v>627</v>
      </c>
      <c r="D1462" s="1058"/>
      <c r="E1462" s="1146">
        <v>0</v>
      </c>
      <c r="F1462" s="1134"/>
      <c r="G1462" s="1135"/>
      <c r="H1462" s="748"/>
      <c r="I1462" s="728"/>
      <c r="J1462" s="729"/>
      <c r="K1462" s="568"/>
      <c r="L1462" s="730"/>
      <c r="M1462" s="731"/>
      <c r="N1462" s="589"/>
    </row>
    <row r="1463" spans="1:14" s="38" customFormat="1" ht="12" hidden="1">
      <c r="A1463" s="1127"/>
      <c r="B1463" s="1128">
        <v>51262</v>
      </c>
      <c r="C1463" s="1129" t="s">
        <v>826</v>
      </c>
      <c r="D1463" s="1137"/>
      <c r="E1463" s="1130"/>
      <c r="F1463" s="1134"/>
      <c r="G1463" s="1135"/>
      <c r="H1463" s="748"/>
      <c r="I1463" s="751"/>
      <c r="J1463" s="575"/>
      <c r="K1463" s="581"/>
      <c r="L1463" s="607"/>
      <c r="M1463" s="601"/>
      <c r="N1463" s="590"/>
    </row>
    <row r="1464" spans="1:14" s="38" customFormat="1" ht="12" hidden="1">
      <c r="A1464" s="1113"/>
      <c r="B1464" s="1114">
        <v>513</v>
      </c>
      <c r="C1464" s="1168" t="s">
        <v>278</v>
      </c>
      <c r="D1464" s="1133"/>
      <c r="E1464" s="1156">
        <f>E1465</f>
        <v>0</v>
      </c>
      <c r="F1464" s="1139" t="e">
        <f>E1464/D1464</f>
        <v>#DIV/0!</v>
      </c>
      <c r="G1464" s="1135"/>
      <c r="H1464" s="748"/>
      <c r="I1464" s="751"/>
      <c r="J1464" s="575"/>
      <c r="K1464" s="581"/>
      <c r="L1464" s="607"/>
      <c r="M1464" s="601"/>
      <c r="N1464" s="590"/>
    </row>
    <row r="1465" spans="1:14" s="44" customFormat="1" ht="12" hidden="1">
      <c r="A1465" s="1169"/>
      <c r="B1465" s="1170">
        <v>513</v>
      </c>
      <c r="C1465" s="1173" t="s">
        <v>278</v>
      </c>
      <c r="D1465" s="1058"/>
      <c r="E1465" s="1146">
        <v>0</v>
      </c>
      <c r="F1465" s="1147"/>
      <c r="G1465" s="1135"/>
      <c r="H1465" s="748"/>
      <c r="I1465" s="728"/>
      <c r="J1465" s="729"/>
      <c r="K1465" s="568"/>
      <c r="L1465" s="730"/>
      <c r="M1465" s="731"/>
      <c r="N1465" s="589"/>
    </row>
    <row r="1466" spans="1:14" s="38" customFormat="1" ht="12">
      <c r="A1466" s="1113" t="s">
        <v>461</v>
      </c>
      <c r="B1466" s="1114">
        <v>515</v>
      </c>
      <c r="C1466" s="1115" t="s">
        <v>629</v>
      </c>
      <c r="D1466" s="1133">
        <v>400000</v>
      </c>
      <c r="E1466" s="1159">
        <f>E1467</f>
        <v>8260</v>
      </c>
      <c r="F1466" s="1134">
        <f>E1466/D1466</f>
        <v>0.02065</v>
      </c>
      <c r="G1466" s="1135">
        <v>20000</v>
      </c>
      <c r="H1466" s="748">
        <f>G1466+D1466</f>
        <v>420000</v>
      </c>
      <c r="I1466" s="751"/>
      <c r="J1466" s="575"/>
      <c r="K1466" s="581"/>
      <c r="L1466" s="607"/>
      <c r="M1466" s="601"/>
      <c r="N1466" s="590"/>
    </row>
    <row r="1467" spans="1:14" s="44" customFormat="1" ht="12" hidden="1">
      <c r="A1467" s="1169" t="s">
        <v>828</v>
      </c>
      <c r="B1467" s="1170">
        <v>5151</v>
      </c>
      <c r="C1467" s="1317" t="s">
        <v>629</v>
      </c>
      <c r="D1467" s="1058"/>
      <c r="E1467" s="1312">
        <f>E1468</f>
        <v>8260</v>
      </c>
      <c r="F1467" s="1134"/>
      <c r="G1467" s="1135"/>
      <c r="H1467" s="748"/>
      <c r="I1467" s="728"/>
      <c r="J1467" s="729"/>
      <c r="K1467" s="568"/>
      <c r="L1467" s="730"/>
      <c r="M1467" s="731"/>
      <c r="N1467" s="589"/>
    </row>
    <row r="1468" spans="1:14" s="44" customFormat="1" ht="12" hidden="1">
      <c r="A1468" s="1127" t="s">
        <v>829</v>
      </c>
      <c r="B1468" s="1128">
        <v>515121</v>
      </c>
      <c r="C1468" s="1129" t="s">
        <v>830</v>
      </c>
      <c r="D1468" s="1137"/>
      <c r="E1468" s="1130">
        <v>8260</v>
      </c>
      <c r="F1468" s="1134"/>
      <c r="G1468" s="1135"/>
      <c r="H1468" s="748"/>
      <c r="I1468" s="728"/>
      <c r="J1468" s="729"/>
      <c r="K1468" s="568"/>
      <c r="L1468" s="730"/>
      <c r="M1468" s="731"/>
      <c r="N1468" s="589"/>
    </row>
    <row r="1469" spans="1:14" s="44" customFormat="1" ht="12">
      <c r="A1469" s="1318"/>
      <c r="B1469" s="1319"/>
      <c r="C1469" s="1320" t="s">
        <v>831</v>
      </c>
      <c r="D1469" s="1148">
        <f>D1407+D1409+D1413+D1417+D1419+D1427+D1429+D1438+D1442+D1445+D1452+D1453+D1458+D1459+D1464+D1466+D1456+D1457</f>
        <v>11482960</v>
      </c>
      <c r="E1469" s="1145">
        <f>E1407+E1409+E1413+E1417+E1419+E1427+E1429+E1438+E1442+E1445+E1452+E1453+E1458+E1459+E1464+E1466</f>
        <v>5782912.21</v>
      </c>
      <c r="F1469" s="1321">
        <f>E1469/D1469</f>
        <v>0.5036081472024635</v>
      </c>
      <c r="G1469" s="1135">
        <f>SUM(G1407:G1468)</f>
        <v>871300</v>
      </c>
      <c r="H1469" s="1055">
        <f>G1469+D1469</f>
        <v>12354260</v>
      </c>
      <c r="I1469" s="728"/>
      <c r="J1469" s="729"/>
      <c r="K1469" s="568"/>
      <c r="L1469" s="730"/>
      <c r="M1469" s="731"/>
      <c r="N1469" s="589"/>
    </row>
    <row r="1470" spans="1:14" s="92" customFormat="1" ht="12.75">
      <c r="A1470" s="1322"/>
      <c r="B1470" s="1323"/>
      <c r="C1470" s="1324" t="s">
        <v>832</v>
      </c>
      <c r="D1470" s="1324"/>
      <c r="E1470" s="1324"/>
      <c r="F1470" s="1325"/>
      <c r="G1470" s="1135"/>
      <c r="H1470" s="748"/>
      <c r="I1470" s="751"/>
      <c r="J1470" s="575"/>
      <c r="K1470" s="582"/>
      <c r="L1470" s="607"/>
      <c r="M1470" s="601"/>
      <c r="N1470" s="593"/>
    </row>
    <row r="1471" spans="1:14" s="92" customFormat="1" ht="12.75">
      <c r="A1471" s="1063"/>
      <c r="B1471" s="1323"/>
      <c r="C1471" s="1326" t="s">
        <v>833</v>
      </c>
      <c r="D1471" s="1326"/>
      <c r="E1471" s="1326"/>
      <c r="F1471" s="1327"/>
      <c r="G1471" s="1135"/>
      <c r="H1471" s="748"/>
      <c r="I1471" s="751"/>
      <c r="J1471" s="575"/>
      <c r="K1471" s="582"/>
      <c r="L1471" s="607"/>
      <c r="M1471" s="601"/>
      <c r="N1471" s="593"/>
    </row>
    <row r="1472" spans="1:14" s="38" customFormat="1" ht="12">
      <c r="A1472" s="1328" t="s">
        <v>462</v>
      </c>
      <c r="B1472" s="1114">
        <v>422</v>
      </c>
      <c r="C1472" s="1329" t="s">
        <v>388</v>
      </c>
      <c r="D1472" s="1175">
        <v>0</v>
      </c>
      <c r="E1472" s="1330">
        <v>0</v>
      </c>
      <c r="F1472" s="1152" t="e">
        <f>E1472/D1472</f>
        <v>#DIV/0!</v>
      </c>
      <c r="G1472" s="1135"/>
      <c r="H1472" s="748">
        <f>D1472+G1472</f>
        <v>0</v>
      </c>
      <c r="I1472" s="751"/>
      <c r="J1472" s="575">
        <v>10000</v>
      </c>
      <c r="K1472" s="581"/>
      <c r="L1472" s="607"/>
      <c r="M1472" s="601"/>
      <c r="N1472" s="590"/>
    </row>
    <row r="1473" spans="1:14" s="38" customFormat="1" ht="12">
      <c r="A1473" s="1113" t="s">
        <v>463</v>
      </c>
      <c r="B1473" s="1114">
        <v>423</v>
      </c>
      <c r="C1473" s="1329" t="s">
        <v>146</v>
      </c>
      <c r="D1473" s="1175">
        <v>110000</v>
      </c>
      <c r="E1473" s="1331">
        <f>E1474+E1475</f>
        <v>12800</v>
      </c>
      <c r="F1473" s="1152"/>
      <c r="G1473" s="1135"/>
      <c r="H1473" s="748">
        <f>D1473+G1473</f>
        <v>110000</v>
      </c>
      <c r="I1473" s="751"/>
      <c r="J1473" s="575"/>
      <c r="K1473" s="581"/>
      <c r="L1473" s="607"/>
      <c r="M1473" s="601"/>
      <c r="N1473" s="590"/>
    </row>
    <row r="1474" spans="1:14" s="38" customFormat="1" ht="12" hidden="1">
      <c r="A1474" s="1113"/>
      <c r="B1474" s="1170">
        <v>4234</v>
      </c>
      <c r="C1474" s="1317" t="s">
        <v>150</v>
      </c>
      <c r="D1474" s="1175"/>
      <c r="E1474" s="1331">
        <v>9675</v>
      </c>
      <c r="F1474" s="1152"/>
      <c r="G1474" s="1135"/>
      <c r="H1474" s="748"/>
      <c r="I1474" s="751"/>
      <c r="J1474" s="575"/>
      <c r="K1474" s="581"/>
      <c r="L1474" s="607"/>
      <c r="M1474" s="601"/>
      <c r="N1474" s="590"/>
    </row>
    <row r="1475" spans="1:14" s="38" customFormat="1" ht="12" hidden="1">
      <c r="A1475" s="1113"/>
      <c r="B1475" s="1170">
        <v>4237</v>
      </c>
      <c r="C1475" s="1332" t="s">
        <v>154</v>
      </c>
      <c r="D1475" s="1175"/>
      <c r="E1475" s="1331">
        <v>3125</v>
      </c>
      <c r="F1475" s="1152"/>
      <c r="G1475" s="1135"/>
      <c r="H1475" s="748"/>
      <c r="I1475" s="751"/>
      <c r="J1475" s="575"/>
      <c r="K1475" s="581"/>
      <c r="L1475" s="607"/>
      <c r="M1475" s="601"/>
      <c r="N1475" s="590"/>
    </row>
    <row r="1476" spans="1:14" s="38" customFormat="1" ht="12">
      <c r="A1476" s="1113" t="s">
        <v>464</v>
      </c>
      <c r="B1476" s="1114">
        <v>424</v>
      </c>
      <c r="C1476" s="1329" t="s">
        <v>158</v>
      </c>
      <c r="D1476" s="1175">
        <v>60000</v>
      </c>
      <c r="E1476" s="1331">
        <v>0</v>
      </c>
      <c r="F1476" s="1152"/>
      <c r="G1476" s="1135"/>
      <c r="H1476" s="748">
        <f>D1476+G1476</f>
        <v>60000</v>
      </c>
      <c r="I1476" s="751"/>
      <c r="J1476" s="575"/>
      <c r="K1476" s="581"/>
      <c r="L1476" s="607"/>
      <c r="M1476" s="601"/>
      <c r="N1476" s="590"/>
    </row>
    <row r="1477" spans="1:14" s="38" customFormat="1" ht="12">
      <c r="A1477" s="1113" t="s">
        <v>465</v>
      </c>
      <c r="B1477" s="1114">
        <v>426</v>
      </c>
      <c r="C1477" s="1329" t="s">
        <v>165</v>
      </c>
      <c r="D1477" s="1175">
        <v>150000</v>
      </c>
      <c r="E1477" s="1331">
        <f>E1480+E1481+E1482</f>
        <v>3988.33</v>
      </c>
      <c r="F1477" s="1152"/>
      <c r="G1477" s="1135">
        <v>0</v>
      </c>
      <c r="H1477" s="748">
        <f>D1477+G1477</f>
        <v>150000</v>
      </c>
      <c r="I1477" s="751"/>
      <c r="J1477" s="575"/>
      <c r="K1477" s="581"/>
      <c r="L1477" s="607"/>
      <c r="M1477" s="601"/>
      <c r="N1477" s="590"/>
    </row>
    <row r="1478" spans="1:14" s="38" customFormat="1" ht="12" hidden="1">
      <c r="A1478" s="59"/>
      <c r="B1478" s="60"/>
      <c r="C1478" s="61"/>
      <c r="D1478" s="198"/>
      <c r="E1478" s="62"/>
      <c r="F1478" s="530"/>
      <c r="G1478" s="808"/>
      <c r="H1478" s="748"/>
      <c r="I1478" s="751">
        <v>39000</v>
      </c>
      <c r="J1478" s="575"/>
      <c r="K1478" s="581"/>
      <c r="L1478" s="607"/>
      <c r="M1478" s="601"/>
      <c r="N1478" s="590"/>
    </row>
    <row r="1479" spans="1:14" s="38" customFormat="1" ht="12" hidden="1">
      <c r="A1479" s="59"/>
      <c r="B1479" s="60"/>
      <c r="C1479" s="61"/>
      <c r="D1479" s="198"/>
      <c r="E1479" s="244"/>
      <c r="F1479" s="530"/>
      <c r="G1479" s="808"/>
      <c r="H1479" s="748"/>
      <c r="I1479" s="751">
        <v>5000</v>
      </c>
      <c r="J1479" s="575"/>
      <c r="K1479" s="581"/>
      <c r="L1479" s="607"/>
      <c r="M1479" s="601"/>
      <c r="N1479" s="590"/>
    </row>
    <row r="1480" spans="1:14" s="38" customFormat="1" ht="12" hidden="1">
      <c r="A1480" s="216"/>
      <c r="B1480" s="67">
        <v>4264</v>
      </c>
      <c r="C1480" s="68" t="s">
        <v>835</v>
      </c>
      <c r="D1480" s="198"/>
      <c r="E1480" s="303">
        <v>3988.33</v>
      </c>
      <c r="F1480" s="530"/>
      <c r="G1480" s="808"/>
      <c r="H1480" s="748"/>
      <c r="I1480" s="751"/>
      <c r="J1480" s="575"/>
      <c r="K1480" s="581"/>
      <c r="L1480" s="607"/>
      <c r="M1480" s="601"/>
      <c r="N1480" s="590"/>
    </row>
    <row r="1481" spans="1:14" s="38" customFormat="1" ht="12" hidden="1">
      <c r="A1481" s="216"/>
      <c r="B1481" s="67">
        <v>4268</v>
      </c>
      <c r="C1481" s="68" t="s">
        <v>836</v>
      </c>
      <c r="D1481" s="198"/>
      <c r="E1481" s="303">
        <v>0</v>
      </c>
      <c r="F1481" s="530"/>
      <c r="G1481" s="808"/>
      <c r="H1481" s="748"/>
      <c r="I1481" s="751"/>
      <c r="J1481" s="575"/>
      <c r="K1481" s="581"/>
      <c r="L1481" s="607"/>
      <c r="M1481" s="601"/>
      <c r="N1481" s="590"/>
    </row>
    <row r="1482" spans="1:14" s="38" customFormat="1" ht="12" hidden="1">
      <c r="A1482" s="216"/>
      <c r="B1482" s="67">
        <v>4269</v>
      </c>
      <c r="C1482" s="68" t="s">
        <v>372</v>
      </c>
      <c r="D1482" s="198"/>
      <c r="E1482" s="303">
        <v>0</v>
      </c>
      <c r="F1482" s="530"/>
      <c r="G1482" s="808"/>
      <c r="H1482" s="748"/>
      <c r="I1482" s="751"/>
      <c r="J1482" s="575"/>
      <c r="K1482" s="581"/>
      <c r="L1482" s="607"/>
      <c r="M1482" s="601"/>
      <c r="N1482" s="590"/>
    </row>
    <row r="1483" spans="1:14" s="92" customFormat="1" ht="12.75">
      <c r="A1483" s="245"/>
      <c r="B1483" s="282"/>
      <c r="C1483" s="291" t="s">
        <v>356</v>
      </c>
      <c r="D1483" s="198">
        <f>SUM(D1472:D1482)</f>
        <v>320000</v>
      </c>
      <c r="E1483" s="200">
        <f>E1472+E1473+E1476+E1477</f>
        <v>16788.33</v>
      </c>
      <c r="F1483" s="538">
        <f>E1483/D1483</f>
        <v>0.05246353125000001</v>
      </c>
      <c r="G1483" s="808">
        <f>SUM(G1472:G1482)</f>
        <v>0</v>
      </c>
      <c r="H1483" s="748">
        <f>G1483+D1483</f>
        <v>320000</v>
      </c>
      <c r="I1483" s="751"/>
      <c r="J1483" s="575"/>
      <c r="K1483" s="582"/>
      <c r="L1483" s="607"/>
      <c r="M1483" s="601"/>
      <c r="N1483" s="593"/>
    </row>
    <row r="1484" spans="1:14" s="92" customFormat="1" ht="12.75">
      <c r="A1484" s="1063"/>
      <c r="B1484" s="306"/>
      <c r="C1484" s="1181" t="s">
        <v>870</v>
      </c>
      <c r="D1484" s="1181"/>
      <c r="E1484" s="1181"/>
      <c r="F1484" s="541"/>
      <c r="G1484" s="808"/>
      <c r="H1484" s="748"/>
      <c r="I1484" s="751"/>
      <c r="J1484" s="575"/>
      <c r="K1484" s="582"/>
      <c r="L1484" s="607"/>
      <c r="M1484" s="601"/>
      <c r="N1484" s="593"/>
    </row>
    <row r="1485" spans="1:14" s="38" customFormat="1" ht="12">
      <c r="A1485" s="1311" t="s">
        <v>466</v>
      </c>
      <c r="B1485" s="60">
        <v>422</v>
      </c>
      <c r="C1485" s="61" t="s">
        <v>142</v>
      </c>
      <c r="D1485" s="1133">
        <v>10000</v>
      </c>
      <c r="E1485" s="1138"/>
      <c r="F1485" s="1152">
        <f>E1485/D1485</f>
        <v>0</v>
      </c>
      <c r="G1485" s="1135">
        <v>0</v>
      </c>
      <c r="H1485" s="748">
        <f>D1485+G1485</f>
        <v>10000</v>
      </c>
      <c r="I1485" s="751"/>
      <c r="J1485" s="575"/>
      <c r="K1485" s="581"/>
      <c r="L1485" s="607"/>
      <c r="M1485" s="601"/>
      <c r="N1485" s="590"/>
    </row>
    <row r="1486" spans="1:14" s="38" customFormat="1" ht="12">
      <c r="A1486" s="1113" t="s">
        <v>467</v>
      </c>
      <c r="B1486" s="60">
        <v>423</v>
      </c>
      <c r="C1486" s="61" t="s">
        <v>146</v>
      </c>
      <c r="D1486" s="1133">
        <v>23000</v>
      </c>
      <c r="E1486" s="1159">
        <f>SUM(E1487:E1489)</f>
        <v>0</v>
      </c>
      <c r="F1486" s="1152">
        <f>E1486/D1486</f>
        <v>0</v>
      </c>
      <c r="G1486" s="1135">
        <v>0</v>
      </c>
      <c r="H1486" s="748">
        <f>D1486+G1486</f>
        <v>23000</v>
      </c>
      <c r="I1486" s="751"/>
      <c r="J1486" s="575"/>
      <c r="K1486" s="581"/>
      <c r="L1486" s="607"/>
      <c r="M1486" s="601"/>
      <c r="N1486" s="590"/>
    </row>
    <row r="1487" spans="1:14" s="38" customFormat="1" ht="12" hidden="1">
      <c r="A1487" s="1113"/>
      <c r="B1487" s="67">
        <v>4234</v>
      </c>
      <c r="C1487" s="68" t="s">
        <v>150</v>
      </c>
      <c r="D1487" s="1133"/>
      <c r="E1487" s="1312">
        <v>0</v>
      </c>
      <c r="F1487" s="1152"/>
      <c r="G1487" s="1135"/>
      <c r="H1487" s="748"/>
      <c r="I1487" s="751"/>
      <c r="J1487" s="575"/>
      <c r="K1487" s="581"/>
      <c r="L1487" s="607"/>
      <c r="M1487" s="601"/>
      <c r="N1487" s="590"/>
    </row>
    <row r="1488" spans="1:14" s="38" customFormat="1" ht="12" hidden="1">
      <c r="A1488" s="1113"/>
      <c r="B1488" s="67">
        <v>4236</v>
      </c>
      <c r="C1488" s="68" t="s">
        <v>153</v>
      </c>
      <c r="D1488" s="1133"/>
      <c r="E1488" s="1312">
        <v>0</v>
      </c>
      <c r="F1488" s="1152"/>
      <c r="G1488" s="1135"/>
      <c r="H1488" s="748"/>
      <c r="I1488" s="751"/>
      <c r="J1488" s="575"/>
      <c r="K1488" s="581"/>
      <c r="L1488" s="607"/>
      <c r="M1488" s="601"/>
      <c r="N1488" s="590"/>
    </row>
    <row r="1489" spans="1:14" s="38" customFormat="1" ht="12" hidden="1">
      <c r="A1489" s="1113"/>
      <c r="B1489" s="67">
        <v>4239</v>
      </c>
      <c r="C1489" s="68" t="s">
        <v>156</v>
      </c>
      <c r="D1489" s="1133"/>
      <c r="E1489" s="1312">
        <v>0</v>
      </c>
      <c r="F1489" s="1152"/>
      <c r="G1489" s="1135"/>
      <c r="H1489" s="748"/>
      <c r="I1489" s="751"/>
      <c r="J1489" s="575"/>
      <c r="K1489" s="581"/>
      <c r="L1489" s="607"/>
      <c r="M1489" s="601"/>
      <c r="N1489" s="590"/>
    </row>
    <row r="1490" spans="1:14" s="38" customFormat="1" ht="12">
      <c r="A1490" s="1113" t="s">
        <v>468</v>
      </c>
      <c r="B1490" s="60">
        <v>424</v>
      </c>
      <c r="C1490" s="61" t="s">
        <v>158</v>
      </c>
      <c r="D1490" s="1133">
        <v>200000</v>
      </c>
      <c r="E1490" s="1138">
        <f>E1491</f>
        <v>144903.21</v>
      </c>
      <c r="F1490" s="1152">
        <f>E1490/D1490</f>
        <v>0.72451605</v>
      </c>
      <c r="G1490" s="1135">
        <v>50000</v>
      </c>
      <c r="H1490" s="748">
        <f>D1490+G1490</f>
        <v>250000</v>
      </c>
      <c r="I1490" s="751"/>
      <c r="J1490" s="575"/>
      <c r="K1490" s="581"/>
      <c r="L1490" s="607"/>
      <c r="M1490" s="601"/>
      <c r="N1490" s="590"/>
    </row>
    <row r="1491" spans="1:14" s="44" customFormat="1" ht="12" hidden="1">
      <c r="A1491" s="858"/>
      <c r="B1491" s="122">
        <v>4242</v>
      </c>
      <c r="C1491" s="642" t="s">
        <v>159</v>
      </c>
      <c r="D1491" s="1145"/>
      <c r="E1491" s="1313">
        <v>144903.21</v>
      </c>
      <c r="F1491" s="1314"/>
      <c r="G1491" s="1135"/>
      <c r="H1491" s="748"/>
      <c r="I1491" s="645"/>
      <c r="J1491" s="646"/>
      <c r="K1491" s="647"/>
      <c r="L1491" s="648"/>
      <c r="M1491" s="649"/>
      <c r="N1491" s="650"/>
    </row>
    <row r="1492" spans="1:14" s="670" customFormat="1" ht="12">
      <c r="A1492" s="317" t="s">
        <v>469</v>
      </c>
      <c r="B1492" s="60">
        <v>426</v>
      </c>
      <c r="C1492" s="61" t="s">
        <v>165</v>
      </c>
      <c r="D1492" s="1133">
        <v>10000</v>
      </c>
      <c r="E1492" s="1159">
        <f>E1493</f>
        <v>0</v>
      </c>
      <c r="F1492" s="1134">
        <f>E1492/D1492</f>
        <v>0</v>
      </c>
      <c r="G1492" s="1135">
        <v>10000</v>
      </c>
      <c r="H1492" s="748">
        <f>D1492+G1492</f>
        <v>20000</v>
      </c>
      <c r="I1492" s="898"/>
      <c r="J1492" s="665">
        <v>5000</v>
      </c>
      <c r="K1492" s="666"/>
      <c r="L1492" s="667"/>
      <c r="M1492" s="668"/>
      <c r="N1492" s="669"/>
    </row>
    <row r="1493" spans="1:14" s="359" customFormat="1" ht="12" hidden="1">
      <c r="A1493" s="651"/>
      <c r="B1493" s="652">
        <v>4268</v>
      </c>
      <c r="C1493" s="653" t="s">
        <v>875</v>
      </c>
      <c r="D1493" s="654"/>
      <c r="E1493" s="655">
        <v>0</v>
      </c>
      <c r="F1493" s="656"/>
      <c r="G1493" s="808"/>
      <c r="H1493" s="748"/>
      <c r="I1493" s="659"/>
      <c r="J1493" s="660"/>
      <c r="K1493" s="661"/>
      <c r="L1493" s="662"/>
      <c r="M1493" s="663"/>
      <c r="N1493" s="664"/>
    </row>
    <row r="1494" spans="1:14" s="92" customFormat="1" ht="12.75">
      <c r="A1494" s="688"/>
      <c r="B1494" s="360"/>
      <c r="C1494" s="710" t="s">
        <v>356</v>
      </c>
      <c r="D1494" s="837">
        <f>D1485+D1486+D1490+D1492</f>
        <v>243000</v>
      </c>
      <c r="E1494" s="357">
        <f>E1485+E1486+E1490+E1492</f>
        <v>144903.21</v>
      </c>
      <c r="F1494" s="555">
        <f>E1494/D1494</f>
        <v>0.5963095061728395</v>
      </c>
      <c r="G1494" s="808">
        <f>SUM(G1485:G1493)</f>
        <v>60000</v>
      </c>
      <c r="H1494" s="855">
        <f>D1494+G1494</f>
        <v>303000</v>
      </c>
      <c r="I1494" s="751"/>
      <c r="J1494" s="575"/>
      <c r="K1494" s="582"/>
      <c r="L1494" s="607"/>
      <c r="M1494" s="601"/>
      <c r="N1494" s="593"/>
    </row>
    <row r="1495" spans="1:14" s="92" customFormat="1" ht="12.75">
      <c r="A1495" s="1062"/>
      <c r="B1495" s="306"/>
      <c r="C1495" s="288" t="s">
        <v>876</v>
      </c>
      <c r="D1495" s="878"/>
      <c r="E1495" s="361"/>
      <c r="F1495" s="541"/>
      <c r="G1495" s="808"/>
      <c r="H1495" s="748"/>
      <c r="I1495" s="751"/>
      <c r="J1495" s="575"/>
      <c r="K1495" s="582"/>
      <c r="L1495" s="607"/>
      <c r="M1495" s="601"/>
      <c r="N1495" s="593"/>
    </row>
    <row r="1496" spans="1:14" s="38" customFormat="1" ht="12">
      <c r="A1496" s="970" t="s">
        <v>470</v>
      </c>
      <c r="B1496" s="60">
        <v>422</v>
      </c>
      <c r="C1496" s="61" t="s">
        <v>142</v>
      </c>
      <c r="D1496" s="198">
        <v>5000</v>
      </c>
      <c r="E1496" s="62"/>
      <c r="F1496" s="530">
        <f>E1496/D1496</f>
        <v>0</v>
      </c>
      <c r="G1496" s="808"/>
      <c r="H1496" s="748">
        <f>D1496+G1496</f>
        <v>5000</v>
      </c>
      <c r="I1496" s="751">
        <v>5000</v>
      </c>
      <c r="J1496" s="575"/>
      <c r="K1496" s="581"/>
      <c r="L1496" s="607"/>
      <c r="M1496" s="601"/>
      <c r="N1496" s="590"/>
    </row>
    <row r="1497" spans="1:14" s="38" customFormat="1" ht="12">
      <c r="A1497" s="59" t="s">
        <v>471</v>
      </c>
      <c r="B1497" s="60">
        <v>423</v>
      </c>
      <c r="C1497" s="61" t="s">
        <v>146</v>
      </c>
      <c r="D1497" s="1133">
        <v>60000</v>
      </c>
      <c r="E1497" s="244"/>
      <c r="F1497" s="530">
        <f>E1497/D1497</f>
        <v>0</v>
      </c>
      <c r="G1497" s="808"/>
      <c r="H1497" s="748">
        <f>D1497+G1497</f>
        <v>60000</v>
      </c>
      <c r="I1497" s="751"/>
      <c r="J1497" s="575"/>
      <c r="K1497" s="581"/>
      <c r="L1497" s="607"/>
      <c r="M1497" s="601"/>
      <c r="N1497" s="590"/>
    </row>
    <row r="1498" spans="1:14" s="38" customFormat="1" ht="12">
      <c r="A1498" s="59" t="s">
        <v>472</v>
      </c>
      <c r="B1498" s="60">
        <v>424</v>
      </c>
      <c r="C1498" s="61" t="s">
        <v>158</v>
      </c>
      <c r="D1498" s="1133">
        <v>48000</v>
      </c>
      <c r="E1498" s="62"/>
      <c r="F1498" s="530">
        <f>E1498/D1498</f>
        <v>0</v>
      </c>
      <c r="G1498" s="808"/>
      <c r="H1498" s="748">
        <f>D1498+G1498</f>
        <v>48000</v>
      </c>
      <c r="I1498" s="751"/>
      <c r="J1498" s="575">
        <v>5000</v>
      </c>
      <c r="K1498" s="581"/>
      <c r="L1498" s="607"/>
      <c r="M1498" s="601"/>
      <c r="N1498" s="590"/>
    </row>
    <row r="1499" spans="1:14" s="38" customFormat="1" ht="12">
      <c r="A1499" s="59" t="s">
        <v>473</v>
      </c>
      <c r="B1499" s="60">
        <v>426</v>
      </c>
      <c r="C1499" s="61" t="s">
        <v>165</v>
      </c>
      <c r="D1499" s="1133">
        <v>22000</v>
      </c>
      <c r="E1499" s="244"/>
      <c r="F1499" s="530">
        <f>E1499/D1499</f>
        <v>0</v>
      </c>
      <c r="G1499" s="1135">
        <v>0</v>
      </c>
      <c r="H1499" s="748">
        <f>D1499+G1499</f>
        <v>22000</v>
      </c>
      <c r="I1499" s="751"/>
      <c r="J1499" s="575"/>
      <c r="K1499" s="581"/>
      <c r="L1499" s="607"/>
      <c r="M1499" s="601"/>
      <c r="N1499" s="590"/>
    </row>
    <row r="1500" spans="1:14" s="92" customFormat="1" ht="12.75">
      <c r="A1500" s="245"/>
      <c r="B1500" s="282"/>
      <c r="C1500" s="291" t="s">
        <v>356</v>
      </c>
      <c r="D1500" s="198">
        <f>D1496+D1497+D1498+D1499</f>
        <v>135000</v>
      </c>
      <c r="E1500" s="200">
        <f>E1496+E1497+E1498+E1499</f>
        <v>0</v>
      </c>
      <c r="F1500" s="372">
        <f>E1500/D1500</f>
        <v>0</v>
      </c>
      <c r="G1500" s="808">
        <f>SUM(G1496:G1499)</f>
        <v>0</v>
      </c>
      <c r="H1500" s="855">
        <f>D1500+G1500</f>
        <v>135000</v>
      </c>
      <c r="I1500" s="751"/>
      <c r="J1500" s="575"/>
      <c r="K1500" s="582"/>
      <c r="L1500" s="607"/>
      <c r="M1500" s="601"/>
      <c r="N1500" s="593"/>
    </row>
    <row r="1501" spans="1:14" s="92" customFormat="1" ht="12.75">
      <c r="A1501" s="1063"/>
      <c r="B1501" s="306"/>
      <c r="C1501" s="1181" t="s">
        <v>881</v>
      </c>
      <c r="D1501" s="1181"/>
      <c r="E1501" s="1181"/>
      <c r="F1501" s="541"/>
      <c r="G1501" s="808"/>
      <c r="H1501" s="748"/>
      <c r="I1501" s="751"/>
      <c r="J1501" s="575"/>
      <c r="K1501" s="582"/>
      <c r="L1501" s="607"/>
      <c r="M1501" s="601"/>
      <c r="N1501" s="593"/>
    </row>
    <row r="1502" spans="1:14" s="38" customFormat="1" ht="12">
      <c r="A1502" s="1311" t="s">
        <v>474</v>
      </c>
      <c r="B1502" s="287">
        <v>422</v>
      </c>
      <c r="C1502" s="61" t="s">
        <v>142</v>
      </c>
      <c r="D1502" s="1133">
        <v>4000</v>
      </c>
      <c r="E1502" s="62"/>
      <c r="F1502" s="712">
        <f>E1502/D1502</f>
        <v>0</v>
      </c>
      <c r="G1502" s="808">
        <v>2000</v>
      </c>
      <c r="H1502" s="748">
        <f>D1502+G1502</f>
        <v>6000</v>
      </c>
      <c r="I1502" s="751"/>
      <c r="J1502" s="575"/>
      <c r="K1502" s="581"/>
      <c r="L1502" s="607"/>
      <c r="M1502" s="601"/>
      <c r="N1502" s="590"/>
    </row>
    <row r="1503" spans="1:14" s="38" customFormat="1" ht="12">
      <c r="A1503" s="59" t="s">
        <v>475</v>
      </c>
      <c r="B1503" s="287">
        <v>423</v>
      </c>
      <c r="C1503" s="61" t="s">
        <v>146</v>
      </c>
      <c r="D1503" s="1133">
        <v>47000</v>
      </c>
      <c r="E1503" s="244">
        <f>E1504</f>
        <v>8400</v>
      </c>
      <c r="F1503" s="712">
        <f>E1503/D1503</f>
        <v>0.17872340425531916</v>
      </c>
      <c r="G1503" s="808">
        <v>35000</v>
      </c>
      <c r="H1503" s="748">
        <f>D1503+G1503</f>
        <v>82000</v>
      </c>
      <c r="I1503" s="751"/>
      <c r="J1503" s="575"/>
      <c r="K1503" s="581"/>
      <c r="L1503" s="607"/>
      <c r="M1503" s="601"/>
      <c r="N1503" s="590"/>
    </row>
    <row r="1504" spans="1:14" s="44" customFormat="1" ht="12" hidden="1">
      <c r="A1504" s="28"/>
      <c r="B1504" s="257">
        <v>4236</v>
      </c>
      <c r="C1504" s="199" t="s">
        <v>153</v>
      </c>
      <c r="D1504" s="1058"/>
      <c r="E1504" s="303">
        <v>8400</v>
      </c>
      <c r="F1504" s="713"/>
      <c r="G1504" s="808"/>
      <c r="H1504" s="748">
        <f>D1504+G1504</f>
        <v>0</v>
      </c>
      <c r="I1504" s="728"/>
      <c r="J1504" s="729"/>
      <c r="K1504" s="568"/>
      <c r="L1504" s="730"/>
      <c r="M1504" s="731"/>
      <c r="N1504" s="589"/>
    </row>
    <row r="1505" spans="1:14" s="38" customFormat="1" ht="12">
      <c r="A1505" s="59" t="s">
        <v>811</v>
      </c>
      <c r="B1505" s="287">
        <v>424</v>
      </c>
      <c r="C1505" s="61" t="s">
        <v>158</v>
      </c>
      <c r="D1505" s="1133">
        <v>43000</v>
      </c>
      <c r="E1505" s="62">
        <f>E1506</f>
        <v>43000</v>
      </c>
      <c r="F1505" s="712">
        <f>E1505/D1505</f>
        <v>1</v>
      </c>
      <c r="G1505" s="808"/>
      <c r="H1505" s="748">
        <f>D1505+G1505</f>
        <v>43000</v>
      </c>
      <c r="I1505" s="751"/>
      <c r="J1505" s="575"/>
      <c r="K1505" s="581"/>
      <c r="L1505" s="607"/>
      <c r="M1505" s="601"/>
      <c r="N1505" s="590"/>
    </row>
    <row r="1506" spans="1:14" s="44" customFormat="1" ht="12" hidden="1">
      <c r="A1506" s="858"/>
      <c r="B1506" s="257">
        <v>4242</v>
      </c>
      <c r="C1506" s="68" t="s">
        <v>159</v>
      </c>
      <c r="D1506" s="1058"/>
      <c r="E1506" s="74">
        <v>43000</v>
      </c>
      <c r="F1506" s="713"/>
      <c r="G1506" s="808"/>
      <c r="H1506" s="748"/>
      <c r="I1506" s="728"/>
      <c r="J1506" s="729"/>
      <c r="K1506" s="568"/>
      <c r="L1506" s="730"/>
      <c r="M1506" s="731"/>
      <c r="N1506" s="589"/>
    </row>
    <row r="1507" spans="1:14" s="38" customFormat="1" ht="12">
      <c r="A1507" s="967" t="s">
        <v>812</v>
      </c>
      <c r="B1507" s="337">
        <v>426</v>
      </c>
      <c r="C1507" s="61" t="s">
        <v>165</v>
      </c>
      <c r="D1507" s="1133">
        <v>14000</v>
      </c>
      <c r="E1507" s="244">
        <f>E1508</f>
        <v>0</v>
      </c>
      <c r="F1507" s="714">
        <f>E1507/D1507</f>
        <v>0</v>
      </c>
      <c r="G1507" s="808"/>
      <c r="H1507" s="748">
        <f>D1507+G1507</f>
        <v>14000</v>
      </c>
      <c r="I1507" s="751"/>
      <c r="J1507" s="575"/>
      <c r="K1507" s="581"/>
      <c r="L1507" s="607"/>
      <c r="M1507" s="601"/>
      <c r="N1507" s="590"/>
    </row>
    <row r="1508" spans="1:14" s="359" customFormat="1" ht="12" hidden="1">
      <c r="A1508" s="689"/>
      <c r="B1508" s="711">
        <v>4268</v>
      </c>
      <c r="C1508" s="68" t="s">
        <v>875</v>
      </c>
      <c r="D1508" s="200"/>
      <c r="E1508" s="303">
        <v>0</v>
      </c>
      <c r="F1508" s="715"/>
      <c r="G1508" s="808"/>
      <c r="H1508" s="748"/>
      <c r="I1508" s="728"/>
      <c r="J1508" s="729"/>
      <c r="K1508" s="568"/>
      <c r="L1508" s="730"/>
      <c r="M1508" s="731"/>
      <c r="N1508" s="589"/>
    </row>
    <row r="1509" spans="1:14" s="92" customFormat="1" ht="12.75">
      <c r="A1509" s="266"/>
      <c r="B1509" s="360"/>
      <c r="C1509" s="717" t="s">
        <v>551</v>
      </c>
      <c r="D1509" s="198">
        <f>D1502+D1503+D1505+D1507</f>
        <v>108000</v>
      </c>
      <c r="E1509" s="200">
        <f>E1502+E1503+E1505+E1507</f>
        <v>51400</v>
      </c>
      <c r="F1509" s="716">
        <f>E1509/D1509</f>
        <v>0.4759259259259259</v>
      </c>
      <c r="G1509" s="808">
        <f>SUM(G1502:G1508)</f>
        <v>37000</v>
      </c>
      <c r="H1509" s="855">
        <f>D1509+G1509</f>
        <v>145000</v>
      </c>
      <c r="I1509" s="751"/>
      <c r="J1509" s="575"/>
      <c r="K1509" s="582"/>
      <c r="L1509" s="607"/>
      <c r="M1509" s="601"/>
      <c r="N1509" s="593"/>
    </row>
    <row r="1510" spans="1:14" s="92" customFormat="1" ht="12.75">
      <c r="A1510" s="266"/>
      <c r="B1510" s="360"/>
      <c r="C1510" s="717" t="s">
        <v>549</v>
      </c>
      <c r="D1510" s="198">
        <f>D1509+D1500+D1494+D1483</f>
        <v>806000</v>
      </c>
      <c r="E1510" s="200">
        <f>E1483+E1494+E1500+E1509</f>
        <v>213091.53999999998</v>
      </c>
      <c r="F1510" s="716"/>
      <c r="G1510" s="808">
        <f>G1509+G1500+G1494+G1483</f>
        <v>97000</v>
      </c>
      <c r="H1510" s="1055">
        <f>D1510+G1510</f>
        <v>903000</v>
      </c>
      <c r="I1510" s="751"/>
      <c r="J1510" s="575"/>
      <c r="K1510" s="582"/>
      <c r="L1510" s="607"/>
      <c r="M1510" s="601"/>
      <c r="N1510" s="593"/>
    </row>
    <row r="1511" spans="1:14" s="92" customFormat="1" ht="12.75" hidden="1">
      <c r="A1511" s="305"/>
      <c r="B1511" s="311"/>
      <c r="C1511" s="1253"/>
      <c r="D1511" s="1253"/>
      <c r="E1511" s="1253"/>
      <c r="F1511" s="554"/>
      <c r="G1511" s="808"/>
      <c r="H1511" s="748"/>
      <c r="I1511" s="751"/>
      <c r="J1511" s="575"/>
      <c r="K1511" s="582"/>
      <c r="L1511" s="607"/>
      <c r="M1511" s="601"/>
      <c r="N1511" s="593"/>
    </row>
    <row r="1512" spans="1:14" s="92" customFormat="1" ht="13.5" hidden="1">
      <c r="A1512" s="305"/>
      <c r="B1512" s="306"/>
      <c r="C1512" s="1234" t="s">
        <v>550</v>
      </c>
      <c r="D1512" s="1234"/>
      <c r="E1512" s="1234"/>
      <c r="F1512" s="541"/>
      <c r="G1512" s="808"/>
      <c r="H1512" s="748"/>
      <c r="I1512" s="751"/>
      <c r="J1512" s="575"/>
      <c r="K1512" s="582"/>
      <c r="L1512" s="607"/>
      <c r="M1512" s="601"/>
      <c r="N1512" s="593"/>
    </row>
    <row r="1513" spans="1:14" s="92" customFormat="1" ht="12" hidden="1">
      <c r="A1513" s="362"/>
      <c r="B1513" s="363"/>
      <c r="C1513" s="61" t="s">
        <v>360</v>
      </c>
      <c r="D1513" s="31">
        <f>D1509+D1500+D1494+D1483</f>
        <v>806000</v>
      </c>
      <c r="E1513" s="69"/>
      <c r="F1513" s="372"/>
      <c r="G1513" s="808"/>
      <c r="H1513" s="748"/>
      <c r="I1513" s="751"/>
      <c r="J1513" s="575"/>
      <c r="K1513" s="582"/>
      <c r="L1513" s="607"/>
      <c r="M1513" s="601"/>
      <c r="N1513" s="593"/>
    </row>
    <row r="1514" spans="1:14" s="92" customFormat="1" ht="12" hidden="1">
      <c r="A1514" s="362"/>
      <c r="B1514" s="363"/>
      <c r="C1514" s="61" t="s">
        <v>361</v>
      </c>
      <c r="D1514" s="31">
        <f>G2347+G2338+G2332+G2321</f>
        <v>0</v>
      </c>
      <c r="E1514" s="69"/>
      <c r="F1514" s="372"/>
      <c r="G1514" s="808"/>
      <c r="H1514" s="748"/>
      <c r="I1514" s="751"/>
      <c r="J1514" s="575"/>
      <c r="K1514" s="582"/>
      <c r="L1514" s="607"/>
      <c r="M1514" s="601"/>
      <c r="N1514" s="593"/>
    </row>
    <row r="1515" spans="1:14" s="92" customFormat="1" ht="12" customHeight="1" hidden="1">
      <c r="A1515" s="362"/>
      <c r="B1515" s="363"/>
      <c r="C1515" s="61"/>
      <c r="D1515" s="31"/>
      <c r="E1515" s="69"/>
      <c r="F1515" s="372"/>
      <c r="G1515" s="808"/>
      <c r="H1515" s="748"/>
      <c r="I1515" s="751"/>
      <c r="J1515" s="575"/>
      <c r="K1515" s="582"/>
      <c r="L1515" s="607"/>
      <c r="M1515" s="601"/>
      <c r="N1515" s="593"/>
    </row>
    <row r="1516" spans="1:14" s="92" customFormat="1" ht="13.5" hidden="1">
      <c r="A1516" s="364"/>
      <c r="B1516" s="365"/>
      <c r="C1516" s="857" t="s">
        <v>548</v>
      </c>
      <c r="D1516" s="31">
        <f>D1513+D1514</f>
        <v>806000</v>
      </c>
      <c r="E1516" s="69"/>
      <c r="F1516" s="372"/>
      <c r="G1516" s="808"/>
      <c r="H1516" s="748"/>
      <c r="I1516" s="751"/>
      <c r="J1516" s="575"/>
      <c r="K1516" s="582"/>
      <c r="L1516" s="607"/>
      <c r="M1516" s="601"/>
      <c r="N1516" s="593"/>
    </row>
    <row r="1517" spans="1:14" s="92" customFormat="1" ht="12.75" hidden="1">
      <c r="A1517" s="305"/>
      <c r="B1517" s="306"/>
      <c r="C1517" s="1238"/>
      <c r="D1517" s="1238"/>
      <c r="E1517" s="1238"/>
      <c r="F1517" s="541"/>
      <c r="G1517" s="808"/>
      <c r="H1517" s="748"/>
      <c r="I1517" s="751"/>
      <c r="J1517" s="575"/>
      <c r="K1517" s="582"/>
      <c r="L1517" s="607"/>
      <c r="M1517" s="601"/>
      <c r="N1517" s="593"/>
    </row>
    <row r="1518" spans="1:14" s="92" customFormat="1" ht="12" hidden="1">
      <c r="A1518" s="366"/>
      <c r="B1518" s="367"/>
      <c r="C1518" s="363"/>
      <c r="D1518" s="95"/>
      <c r="E1518" s="69"/>
      <c r="F1518" s="372"/>
      <c r="G1518" s="808"/>
      <c r="H1518" s="748"/>
      <c r="I1518" s="751"/>
      <c r="J1518" s="575"/>
      <c r="K1518" s="582"/>
      <c r="L1518" s="607"/>
      <c r="M1518" s="601"/>
      <c r="N1518" s="593"/>
    </row>
    <row r="1519" spans="1:14" s="92" customFormat="1" ht="12" hidden="1">
      <c r="A1519" s="368"/>
      <c r="B1519" s="363"/>
      <c r="C1519" s="363"/>
      <c r="D1519" s="31"/>
      <c r="E1519" s="69"/>
      <c r="F1519" s="372"/>
      <c r="G1519" s="808"/>
      <c r="H1519" s="748"/>
      <c r="I1519" s="751"/>
      <c r="J1519" s="575"/>
      <c r="K1519" s="582"/>
      <c r="L1519" s="607"/>
      <c r="M1519" s="601"/>
      <c r="N1519" s="593"/>
    </row>
    <row r="1520" spans="1:14" s="92" customFormat="1" ht="12" hidden="1">
      <c r="A1520" s="369"/>
      <c r="B1520" s="370"/>
      <c r="C1520" s="371"/>
      <c r="D1520" s="31"/>
      <c r="E1520" s="69"/>
      <c r="F1520" s="372"/>
      <c r="G1520" s="808"/>
      <c r="H1520" s="748"/>
      <c r="I1520" s="751"/>
      <c r="J1520" s="575"/>
      <c r="K1520" s="582"/>
      <c r="L1520" s="607"/>
      <c r="M1520" s="601"/>
      <c r="N1520" s="593"/>
    </row>
    <row r="1521" spans="1:14" s="92" customFormat="1" ht="12.75" hidden="1">
      <c r="A1521" s="305"/>
      <c r="B1521" s="306"/>
      <c r="C1521" s="1181"/>
      <c r="D1521" s="1181"/>
      <c r="E1521" s="1181"/>
      <c r="F1521" s="541"/>
      <c r="G1521" s="808"/>
      <c r="H1521" s="748"/>
      <c r="I1521" s="751"/>
      <c r="J1521" s="575"/>
      <c r="K1521" s="582"/>
      <c r="L1521" s="607"/>
      <c r="M1521" s="601"/>
      <c r="N1521" s="593"/>
    </row>
    <row r="1522" spans="1:14" s="92" customFormat="1" ht="12" hidden="1">
      <c r="A1522" s="362"/>
      <c r="B1522" s="363"/>
      <c r="C1522" s="363"/>
      <c r="D1522" s="31"/>
      <c r="E1522" s="69"/>
      <c r="F1522" s="372"/>
      <c r="G1522" s="808"/>
      <c r="H1522" s="748"/>
      <c r="I1522" s="751"/>
      <c r="J1522" s="575"/>
      <c r="K1522" s="582"/>
      <c r="L1522" s="607"/>
      <c r="M1522" s="601"/>
      <c r="N1522" s="593"/>
    </row>
    <row r="1523" spans="1:14" s="92" customFormat="1" ht="12" hidden="1">
      <c r="A1523" s="362"/>
      <c r="B1523" s="363"/>
      <c r="C1523" s="363"/>
      <c r="D1523" s="31"/>
      <c r="E1523" s="69"/>
      <c r="F1523" s="372"/>
      <c r="G1523" s="808"/>
      <c r="H1523" s="748"/>
      <c r="I1523" s="751"/>
      <c r="J1523" s="575"/>
      <c r="K1523" s="582"/>
      <c r="L1523" s="607"/>
      <c r="M1523" s="601"/>
      <c r="N1523" s="593"/>
    </row>
    <row r="1524" spans="1:14" s="92" customFormat="1" ht="12" hidden="1">
      <c r="A1524" s="369"/>
      <c r="B1524" s="370"/>
      <c r="C1524" s="371"/>
      <c r="D1524" s="95"/>
      <c r="E1524" s="69"/>
      <c r="F1524" s="372"/>
      <c r="G1524" s="808"/>
      <c r="H1524" s="748"/>
      <c r="I1524" s="751"/>
      <c r="J1524" s="575"/>
      <c r="K1524" s="582"/>
      <c r="L1524" s="607"/>
      <c r="M1524" s="601"/>
      <c r="N1524" s="593"/>
    </row>
    <row r="1525" spans="1:14" s="92" customFormat="1" ht="12.75">
      <c r="A1525" s="1062"/>
      <c r="B1525" s="703"/>
      <c r="C1525" s="1181" t="s">
        <v>886</v>
      </c>
      <c r="D1525" s="1181"/>
      <c r="E1525" s="1181"/>
      <c r="F1525" s="541"/>
      <c r="G1525" s="808"/>
      <c r="H1525" s="748"/>
      <c r="I1525" s="751"/>
      <c r="J1525" s="575"/>
      <c r="K1525" s="582"/>
      <c r="L1525" s="607"/>
      <c r="M1525" s="601"/>
      <c r="N1525" s="593"/>
    </row>
    <row r="1526" spans="1:14" s="92" customFormat="1" ht="12">
      <c r="A1526" s="699" t="s">
        <v>813</v>
      </c>
      <c r="B1526" s="705">
        <v>423</v>
      </c>
      <c r="C1526" s="306" t="s">
        <v>146</v>
      </c>
      <c r="D1526" s="1112">
        <v>0</v>
      </c>
      <c r="E1526" s="1111"/>
      <c r="F1526" s="1161"/>
      <c r="G1526" s="1135"/>
      <c r="H1526" s="748">
        <f>D1526+G1526</f>
        <v>0</v>
      </c>
      <c r="I1526" s="751"/>
      <c r="J1526" s="575"/>
      <c r="K1526" s="582"/>
      <c r="L1526" s="607"/>
      <c r="M1526" s="601"/>
      <c r="N1526" s="593"/>
    </row>
    <row r="1527" spans="1:14" s="92" customFormat="1" ht="12">
      <c r="A1527" s="1310" t="s">
        <v>814</v>
      </c>
      <c r="B1527" s="705">
        <v>424</v>
      </c>
      <c r="C1527" s="306" t="s">
        <v>158</v>
      </c>
      <c r="D1527" s="1112"/>
      <c r="E1527" s="1111">
        <f>E1528</f>
        <v>0</v>
      </c>
      <c r="F1527" s="1161"/>
      <c r="G1527" s="1135">
        <v>150000</v>
      </c>
      <c r="H1527" s="748">
        <f>D1527+G1527</f>
        <v>150000</v>
      </c>
      <c r="I1527" s="751"/>
      <c r="J1527" s="575"/>
      <c r="K1527" s="582"/>
      <c r="L1527" s="607"/>
      <c r="M1527" s="601"/>
      <c r="N1527" s="593"/>
    </row>
    <row r="1528" spans="1:14" s="92" customFormat="1" ht="12" hidden="1">
      <c r="A1528" s="699"/>
      <c r="B1528" s="1004">
        <v>4242</v>
      </c>
      <c r="C1528" s="68" t="s">
        <v>159</v>
      </c>
      <c r="D1528" s="95"/>
      <c r="E1528" s="69">
        <v>0</v>
      </c>
      <c r="F1528" s="372"/>
      <c r="G1528" s="808"/>
      <c r="H1528" s="748"/>
      <c r="I1528" s="751"/>
      <c r="J1528" s="575"/>
      <c r="K1528" s="582"/>
      <c r="L1528" s="607"/>
      <c r="M1528" s="601"/>
      <c r="N1528" s="593"/>
    </row>
    <row r="1529" spans="1:14" s="92" customFormat="1" ht="12" customHeight="1">
      <c r="A1529" s="697"/>
      <c r="B1529" s="704"/>
      <c r="C1529" s="371" t="s">
        <v>356</v>
      </c>
      <c r="D1529" s="95">
        <f>SUM(D1526:D1527)</f>
        <v>0</v>
      </c>
      <c r="E1529" s="69">
        <f>E1526+E1527</f>
        <v>0</v>
      </c>
      <c r="F1529" s="372"/>
      <c r="G1529" s="808">
        <f>SUM(G1526:G1527)</f>
        <v>150000</v>
      </c>
      <c r="H1529" s="855">
        <f>D1529+G1529</f>
        <v>150000</v>
      </c>
      <c r="I1529" s="751"/>
      <c r="J1529" s="575"/>
      <c r="K1529" s="582"/>
      <c r="L1529" s="607"/>
      <c r="M1529" s="601"/>
      <c r="N1529" s="593"/>
    </row>
    <row r="1530" spans="1:14" s="92" customFormat="1" ht="12.75" hidden="1">
      <c r="A1530" s="698"/>
      <c r="B1530" s="705"/>
      <c r="C1530" s="1235"/>
      <c r="D1530" s="1181"/>
      <c r="E1530" s="1181"/>
      <c r="F1530" s="541"/>
      <c r="G1530" s="808"/>
      <c r="H1530" s="748"/>
      <c r="I1530" s="751"/>
      <c r="J1530" s="575"/>
      <c r="K1530" s="582"/>
      <c r="L1530" s="607"/>
      <c r="M1530" s="601"/>
      <c r="N1530" s="593"/>
    </row>
    <row r="1531" spans="1:14" s="92" customFormat="1" ht="12" hidden="1">
      <c r="A1531" s="699"/>
      <c r="B1531" s="704"/>
      <c r="C1531" s="306"/>
      <c r="D1531" s="31"/>
      <c r="E1531" s="69"/>
      <c r="F1531" s="372"/>
      <c r="G1531" s="808"/>
      <c r="H1531" s="748"/>
      <c r="I1531" s="751"/>
      <c r="J1531" s="575"/>
      <c r="K1531" s="582"/>
      <c r="L1531" s="607"/>
      <c r="M1531" s="601"/>
      <c r="N1531" s="593"/>
    </row>
    <row r="1532" spans="1:14" s="92" customFormat="1" ht="12" hidden="1">
      <c r="A1532" s="699"/>
      <c r="B1532" s="704"/>
      <c r="C1532" s="306"/>
      <c r="D1532" s="31"/>
      <c r="E1532" s="69"/>
      <c r="F1532" s="372"/>
      <c r="G1532" s="808"/>
      <c r="H1532" s="748"/>
      <c r="I1532" s="751"/>
      <c r="J1532" s="575"/>
      <c r="K1532" s="582"/>
      <c r="L1532" s="607"/>
      <c r="M1532" s="601"/>
      <c r="N1532" s="593"/>
    </row>
    <row r="1533" spans="1:14" s="92" customFormat="1" ht="12" hidden="1">
      <c r="A1533" s="699"/>
      <c r="B1533" s="704"/>
      <c r="C1533" s="306"/>
      <c r="D1533" s="31"/>
      <c r="E1533" s="69"/>
      <c r="F1533" s="372"/>
      <c r="G1533" s="808"/>
      <c r="H1533" s="748"/>
      <c r="I1533" s="751"/>
      <c r="J1533" s="575"/>
      <c r="K1533" s="582"/>
      <c r="L1533" s="607"/>
      <c r="M1533" s="601"/>
      <c r="N1533" s="593"/>
    </row>
    <row r="1534" spans="1:14" s="92" customFormat="1" ht="12" hidden="1">
      <c r="A1534" s="699"/>
      <c r="B1534" s="704"/>
      <c r="C1534" s="306"/>
      <c r="D1534" s="31"/>
      <c r="E1534" s="69"/>
      <c r="F1534" s="372"/>
      <c r="G1534" s="808"/>
      <c r="H1534" s="748"/>
      <c r="I1534" s="751"/>
      <c r="J1534" s="575"/>
      <c r="K1534" s="582"/>
      <c r="L1534" s="607"/>
      <c r="M1534" s="601"/>
      <c r="N1534" s="593"/>
    </row>
    <row r="1535" spans="1:14" s="92" customFormat="1" ht="12" hidden="1">
      <c r="A1535" s="699"/>
      <c r="B1535" s="706"/>
      <c r="C1535" s="304"/>
      <c r="D1535" s="69"/>
      <c r="E1535" s="69"/>
      <c r="F1535" s="372"/>
      <c r="G1535" s="808"/>
      <c r="H1535" s="748"/>
      <c r="I1535" s="751"/>
      <c r="J1535" s="575"/>
      <c r="K1535" s="582"/>
      <c r="L1535" s="607"/>
      <c r="M1535" s="601"/>
      <c r="N1535" s="593"/>
    </row>
    <row r="1536" spans="1:14" s="92" customFormat="1" ht="12" hidden="1">
      <c r="A1536" s="697"/>
      <c r="B1536" s="704"/>
      <c r="C1536" s="312"/>
      <c r="D1536" s="31"/>
      <c r="E1536" s="31"/>
      <c r="F1536" s="372"/>
      <c r="G1536" s="808"/>
      <c r="H1536" s="748"/>
      <c r="I1536" s="751"/>
      <c r="J1536" s="575"/>
      <c r="K1536" s="582"/>
      <c r="L1536" s="607"/>
      <c r="M1536" s="601"/>
      <c r="N1536" s="593"/>
    </row>
    <row r="1537" spans="1:14" s="92" customFormat="1" ht="12.75" hidden="1">
      <c r="A1537" s="698"/>
      <c r="B1537" s="705"/>
      <c r="C1537" s="1236"/>
      <c r="D1537" s="1213"/>
      <c r="E1537" s="1213"/>
      <c r="F1537" s="554"/>
      <c r="G1537" s="808"/>
      <c r="H1537" s="748"/>
      <c r="I1537" s="751"/>
      <c r="J1537" s="575"/>
      <c r="K1537" s="582"/>
      <c r="L1537" s="607"/>
      <c r="M1537" s="601"/>
      <c r="N1537" s="593"/>
    </row>
    <row r="1538" spans="1:14" s="92" customFormat="1" ht="12.75" hidden="1">
      <c r="A1538" s="698"/>
      <c r="B1538" s="705"/>
      <c r="C1538" s="1235"/>
      <c r="D1538" s="1181"/>
      <c r="E1538" s="1181"/>
      <c r="F1538" s="541"/>
      <c r="G1538" s="808"/>
      <c r="H1538" s="748"/>
      <c r="I1538" s="751"/>
      <c r="J1538" s="575"/>
      <c r="K1538" s="582"/>
      <c r="L1538" s="607"/>
      <c r="M1538" s="601"/>
      <c r="N1538" s="593"/>
    </row>
    <row r="1539" spans="1:14" s="92" customFormat="1" ht="12" hidden="1">
      <c r="A1539" s="699"/>
      <c r="B1539" s="704"/>
      <c r="C1539" s="306"/>
      <c r="D1539" s="31"/>
      <c r="E1539" s="69"/>
      <c r="F1539" s="372"/>
      <c r="G1539" s="808"/>
      <c r="H1539" s="748"/>
      <c r="I1539" s="751"/>
      <c r="J1539" s="575"/>
      <c r="K1539" s="582"/>
      <c r="L1539" s="607"/>
      <c r="M1539" s="601"/>
      <c r="N1539" s="593"/>
    </row>
    <row r="1540" spans="1:14" s="92" customFormat="1" ht="12" hidden="1">
      <c r="A1540" s="699"/>
      <c r="B1540" s="704"/>
      <c r="C1540" s="306"/>
      <c r="D1540" s="31"/>
      <c r="E1540" s="69"/>
      <c r="F1540" s="372"/>
      <c r="G1540" s="808"/>
      <c r="H1540" s="748"/>
      <c r="I1540" s="751"/>
      <c r="J1540" s="575"/>
      <c r="K1540" s="582"/>
      <c r="L1540" s="607"/>
      <c r="M1540" s="601"/>
      <c r="N1540" s="593"/>
    </row>
    <row r="1541" spans="1:14" s="92" customFormat="1" ht="12" hidden="1">
      <c r="A1541" s="699"/>
      <c r="B1541" s="704"/>
      <c r="C1541" s="306"/>
      <c r="D1541" s="31"/>
      <c r="E1541" s="69"/>
      <c r="F1541" s="372"/>
      <c r="G1541" s="808"/>
      <c r="H1541" s="748"/>
      <c r="I1541" s="751"/>
      <c r="J1541" s="575"/>
      <c r="K1541" s="582"/>
      <c r="L1541" s="607"/>
      <c r="M1541" s="601"/>
      <c r="N1541" s="593"/>
    </row>
    <row r="1542" spans="1:14" s="92" customFormat="1" ht="12" hidden="1">
      <c r="A1542" s="699"/>
      <c r="B1542" s="704"/>
      <c r="C1542" s="306"/>
      <c r="D1542" s="31"/>
      <c r="E1542" s="69"/>
      <c r="F1542" s="372"/>
      <c r="G1542" s="808"/>
      <c r="H1542" s="748"/>
      <c r="I1542" s="751"/>
      <c r="J1542" s="575"/>
      <c r="K1542" s="582"/>
      <c r="L1542" s="607"/>
      <c r="M1542" s="601"/>
      <c r="N1542" s="593"/>
    </row>
    <row r="1543" spans="1:14" s="92" customFormat="1" ht="12" hidden="1">
      <c r="A1543" s="699"/>
      <c r="B1543" s="704"/>
      <c r="C1543" s="306"/>
      <c r="D1543" s="31"/>
      <c r="E1543" s="69"/>
      <c r="F1543" s="372"/>
      <c r="G1543" s="808"/>
      <c r="H1543" s="748"/>
      <c r="I1543" s="751"/>
      <c r="J1543" s="575"/>
      <c r="K1543" s="582"/>
      <c r="L1543" s="607"/>
      <c r="M1543" s="601"/>
      <c r="N1543" s="593"/>
    </row>
    <row r="1544" spans="1:14" s="92" customFormat="1" ht="12" hidden="1">
      <c r="A1544" s="697"/>
      <c r="B1544" s="704"/>
      <c r="C1544" s="371"/>
      <c r="D1544" s="95"/>
      <c r="E1544" s="69"/>
      <c r="F1544" s="372"/>
      <c r="G1544" s="808"/>
      <c r="H1544" s="748"/>
      <c r="I1544" s="751"/>
      <c r="J1544" s="575"/>
      <c r="K1544" s="582"/>
      <c r="L1544" s="607"/>
      <c r="M1544" s="601"/>
      <c r="N1544" s="593"/>
    </row>
    <row r="1545" spans="1:14" s="38" customFormat="1" ht="12" hidden="1">
      <c r="A1545" s="700"/>
      <c r="B1545" s="707"/>
      <c r="C1545" s="672" t="s">
        <v>887</v>
      </c>
      <c r="D1545" s="214"/>
      <c r="E1545" s="203"/>
      <c r="F1545" s="519"/>
      <c r="G1545" s="808"/>
      <c r="H1545" s="748"/>
      <c r="I1545" s="751"/>
      <c r="J1545" s="575"/>
      <c r="K1545" s="581"/>
      <c r="L1545" s="607"/>
      <c r="M1545" s="601"/>
      <c r="N1545" s="590"/>
    </row>
    <row r="1546" spans="1:14" s="38" customFormat="1" ht="12" hidden="1">
      <c r="A1546" s="700"/>
      <c r="B1546" s="707"/>
      <c r="C1546" s="682" t="s">
        <v>360</v>
      </c>
      <c r="D1546" s="221"/>
      <c r="E1546" s="203"/>
      <c r="F1546" s="519"/>
      <c r="G1546" s="808"/>
      <c r="H1546" s="748"/>
      <c r="I1546" s="751"/>
      <c r="J1546" s="575"/>
      <c r="K1546" s="581"/>
      <c r="L1546" s="607"/>
      <c r="M1546" s="601"/>
      <c r="N1546" s="590"/>
    </row>
    <row r="1547" spans="1:14" s="38" customFormat="1" ht="12" hidden="1">
      <c r="A1547" s="700"/>
      <c r="B1547" s="707"/>
      <c r="C1547" s="682" t="s">
        <v>361</v>
      </c>
      <c r="D1547" s="221"/>
      <c r="E1547" s="203"/>
      <c r="F1547" s="519"/>
      <c r="G1547" s="808"/>
      <c r="H1547" s="748"/>
      <c r="I1547" s="751"/>
      <c r="J1547" s="575"/>
      <c r="K1547" s="581"/>
      <c r="L1547" s="607"/>
      <c r="M1547" s="601"/>
      <c r="N1547" s="590"/>
    </row>
    <row r="1548" spans="1:14" s="38" customFormat="1" ht="12" hidden="1">
      <c r="A1548" s="700"/>
      <c r="B1548" s="707"/>
      <c r="C1548" s="682" t="s">
        <v>362</v>
      </c>
      <c r="D1548" s="221"/>
      <c r="E1548" s="203"/>
      <c r="F1548" s="519"/>
      <c r="G1548" s="808"/>
      <c r="H1548" s="748"/>
      <c r="I1548" s="751"/>
      <c r="J1548" s="575"/>
      <c r="K1548" s="581"/>
      <c r="L1548" s="607"/>
      <c r="M1548" s="601"/>
      <c r="N1548" s="590"/>
    </row>
    <row r="1549" spans="1:14" s="38" customFormat="1" ht="12" hidden="1">
      <c r="A1549" s="700"/>
      <c r="B1549" s="707"/>
      <c r="C1549" s="682" t="s">
        <v>363</v>
      </c>
      <c r="D1549" s="221"/>
      <c r="E1549" s="203"/>
      <c r="F1549" s="519"/>
      <c r="G1549" s="808"/>
      <c r="H1549" s="748"/>
      <c r="I1549" s="751"/>
      <c r="J1549" s="575"/>
      <c r="K1549" s="581"/>
      <c r="L1549" s="607"/>
      <c r="M1549" s="601"/>
      <c r="N1549" s="590"/>
    </row>
    <row r="1550" spans="1:14" s="38" customFormat="1" ht="12" hidden="1">
      <c r="A1550" s="700"/>
      <c r="B1550" s="707"/>
      <c r="C1550" s="682" t="s">
        <v>364</v>
      </c>
      <c r="D1550" s="221"/>
      <c r="E1550" s="203"/>
      <c r="F1550" s="519"/>
      <c r="G1550" s="808"/>
      <c r="H1550" s="748"/>
      <c r="I1550" s="751"/>
      <c r="J1550" s="575"/>
      <c r="K1550" s="581"/>
      <c r="L1550" s="607"/>
      <c r="M1550" s="601"/>
      <c r="N1550" s="590"/>
    </row>
    <row r="1551" spans="1:14" s="38" customFormat="1" ht="12" hidden="1">
      <c r="A1551" s="700"/>
      <c r="B1551" s="707"/>
      <c r="C1551" s="682" t="s">
        <v>365</v>
      </c>
      <c r="D1551" s="221"/>
      <c r="E1551" s="203"/>
      <c r="F1551" s="519"/>
      <c r="G1551" s="808"/>
      <c r="H1551" s="748"/>
      <c r="I1551" s="751"/>
      <c r="J1551" s="575"/>
      <c r="K1551" s="581"/>
      <c r="L1551" s="607"/>
      <c r="M1551" s="601"/>
      <c r="N1551" s="590"/>
    </row>
    <row r="1552" spans="1:14" s="38" customFormat="1" ht="12" hidden="1">
      <c r="A1552" s="700"/>
      <c r="B1552" s="707"/>
      <c r="C1552" s="696" t="s">
        <v>888</v>
      </c>
      <c r="D1552" s="221">
        <f>SUM(D1546:D1551)</f>
        <v>0</v>
      </c>
      <c r="E1552" s="203"/>
      <c r="F1552" s="519"/>
      <c r="G1552" s="808"/>
      <c r="H1552" s="748"/>
      <c r="I1552" s="751"/>
      <c r="J1552" s="575"/>
      <c r="K1552" s="581"/>
      <c r="L1552" s="607"/>
      <c r="M1552" s="601"/>
      <c r="N1552" s="590"/>
    </row>
    <row r="1553" spans="1:14" s="92" customFormat="1" ht="12.75" hidden="1">
      <c r="A1553" s="701"/>
      <c r="B1553" s="708"/>
      <c r="C1553" s="291"/>
      <c r="D1553" s="200"/>
      <c r="E1553" s="200">
        <f>E1483+E1494+E1500+E1509+E1516+E1520+E1524+E1529+E1536+E1544</f>
        <v>213091.53999999998</v>
      </c>
      <c r="F1553" s="538" t="e">
        <f>E1553/D1553</f>
        <v>#DIV/0!</v>
      </c>
      <c r="G1553" s="808"/>
      <c r="H1553" s="748"/>
      <c r="I1553" s="751"/>
      <c r="J1553" s="575"/>
      <c r="K1553" s="582"/>
      <c r="L1553" s="607"/>
      <c r="M1553" s="601"/>
      <c r="N1553" s="593"/>
    </row>
    <row r="1554" spans="1:14" s="92" customFormat="1" ht="13.5" hidden="1">
      <c r="A1554" s="701"/>
      <c r="B1554" s="708"/>
      <c r="C1554" s="857"/>
      <c r="D1554" s="200"/>
      <c r="E1554" s="200"/>
      <c r="F1554" s="538"/>
      <c r="G1554" s="808"/>
      <c r="H1554" s="748"/>
      <c r="I1554" s="751"/>
      <c r="J1554" s="575"/>
      <c r="K1554" s="582"/>
      <c r="L1554" s="607"/>
      <c r="M1554" s="601"/>
      <c r="N1554" s="593"/>
    </row>
    <row r="1555" spans="1:14" s="92" customFormat="1" ht="12" customHeight="1" hidden="1">
      <c r="A1555" s="1268"/>
      <c r="B1555" s="1269"/>
      <c r="C1555" s="61"/>
      <c r="D1555" s="200"/>
      <c r="E1555" s="200"/>
      <c r="F1555" s="538"/>
      <c r="G1555" s="808"/>
      <c r="H1555" s="748"/>
      <c r="I1555" s="751"/>
      <c r="J1555" s="575"/>
      <c r="K1555" s="582"/>
      <c r="L1555" s="607"/>
      <c r="M1555" s="601"/>
      <c r="N1555" s="593"/>
    </row>
    <row r="1556" spans="1:14" s="92" customFormat="1" ht="12" customHeight="1" hidden="1">
      <c r="A1556" s="1270"/>
      <c r="B1556" s="1271"/>
      <c r="C1556" s="61"/>
      <c r="D1556" s="200"/>
      <c r="E1556" s="200"/>
      <c r="F1556" s="538"/>
      <c r="G1556" s="808"/>
      <c r="H1556" s="748"/>
      <c r="I1556" s="751"/>
      <c r="J1556" s="575"/>
      <c r="K1556" s="582"/>
      <c r="L1556" s="607"/>
      <c r="M1556" s="601"/>
      <c r="N1556" s="593"/>
    </row>
    <row r="1557" spans="1:14" s="92" customFormat="1" ht="12" customHeight="1" hidden="1">
      <c r="A1557" s="1272"/>
      <c r="B1557" s="1273"/>
      <c r="C1557" s="61"/>
      <c r="D1557" s="200"/>
      <c r="E1557" s="200"/>
      <c r="F1557" s="538"/>
      <c r="G1557" s="808"/>
      <c r="H1557" s="748"/>
      <c r="I1557" s="751"/>
      <c r="J1557" s="575"/>
      <c r="K1557" s="582"/>
      <c r="L1557" s="607"/>
      <c r="M1557" s="601"/>
      <c r="N1557" s="593"/>
    </row>
    <row r="1558" spans="1:14" s="92" customFormat="1" ht="13.5" hidden="1">
      <c r="A1558" s="701"/>
      <c r="B1558" s="708"/>
      <c r="C1558" s="857"/>
      <c r="D1558" s="200"/>
      <c r="E1558" s="200"/>
      <c r="F1558" s="538"/>
      <c r="G1558" s="808"/>
      <c r="H1558" s="748"/>
      <c r="I1558" s="751"/>
      <c r="J1558" s="575"/>
      <c r="K1558" s="582"/>
      <c r="L1558" s="607"/>
      <c r="M1558" s="601"/>
      <c r="N1558" s="593"/>
    </row>
    <row r="1559" spans="1:14" s="92" customFormat="1" ht="12.75">
      <c r="A1559" s="701"/>
      <c r="B1559" s="708"/>
      <c r="C1559" s="1181" t="s">
        <v>1317</v>
      </c>
      <c r="D1559" s="1181"/>
      <c r="E1559" s="1181"/>
      <c r="F1559" s="538"/>
      <c r="G1559" s="808"/>
      <c r="H1559" s="748"/>
      <c r="I1559" s="751"/>
      <c r="J1559" s="575"/>
      <c r="K1559" s="582"/>
      <c r="L1559" s="607"/>
      <c r="M1559" s="601"/>
      <c r="N1559" s="593"/>
    </row>
    <row r="1560" spans="1:14" s="92" customFormat="1" ht="12">
      <c r="A1560" s="963" t="s">
        <v>1316</v>
      </c>
      <c r="B1560" s="705">
        <v>423</v>
      </c>
      <c r="C1560" s="306" t="s">
        <v>146</v>
      </c>
      <c r="D1560" s="200"/>
      <c r="E1560" s="200"/>
      <c r="F1560" s="372"/>
      <c r="G1560" s="808">
        <v>21700</v>
      </c>
      <c r="H1560" s="748">
        <f>D1560+G1560</f>
        <v>21700</v>
      </c>
      <c r="I1560" s="751"/>
      <c r="J1560" s="575"/>
      <c r="K1560" s="582"/>
      <c r="L1560" s="607"/>
      <c r="M1560" s="601"/>
      <c r="N1560" s="593"/>
    </row>
    <row r="1561" spans="1:14" s="92" customFormat="1" ht="12">
      <c r="A1561" s="963" t="s">
        <v>1318</v>
      </c>
      <c r="B1561" s="708">
        <v>511</v>
      </c>
      <c r="C1561" s="201" t="s">
        <v>269</v>
      </c>
      <c r="D1561" s="200"/>
      <c r="E1561" s="200"/>
      <c r="F1561" s="372"/>
      <c r="G1561" s="808">
        <v>600000</v>
      </c>
      <c r="H1561" s="748">
        <f>G1561+D1561</f>
        <v>600000</v>
      </c>
      <c r="I1561" s="751"/>
      <c r="J1561" s="575"/>
      <c r="K1561" s="582"/>
      <c r="L1561" s="607"/>
      <c r="M1561" s="601"/>
      <c r="N1561" s="593"/>
    </row>
    <row r="1562" spans="1:14" s="92" customFormat="1" ht="12">
      <c r="A1562" s="701"/>
      <c r="B1562" s="708"/>
      <c r="C1562" s="371" t="s">
        <v>356</v>
      </c>
      <c r="D1562" s="200"/>
      <c r="E1562" s="200"/>
      <c r="F1562" s="538"/>
      <c r="G1562" s="808">
        <f>G1560+G1561</f>
        <v>621700</v>
      </c>
      <c r="H1562" s="1054">
        <f>H1560+H1561</f>
        <v>621700</v>
      </c>
      <c r="I1562" s="751"/>
      <c r="J1562" s="575"/>
      <c r="K1562" s="582"/>
      <c r="L1562" s="607"/>
      <c r="M1562" s="601"/>
      <c r="N1562" s="593"/>
    </row>
    <row r="1563" spans="1:14" s="92" customFormat="1" ht="12.75">
      <c r="A1563" s="701"/>
      <c r="B1563" s="708"/>
      <c r="C1563" s="1181" t="s">
        <v>1319</v>
      </c>
      <c r="D1563" s="1181"/>
      <c r="E1563" s="1181"/>
      <c r="F1563" s="538"/>
      <c r="G1563" s="808"/>
      <c r="H1563" s="748"/>
      <c r="I1563" s="751"/>
      <c r="J1563" s="575"/>
      <c r="K1563" s="582"/>
      <c r="L1563" s="607"/>
      <c r="M1563" s="601"/>
      <c r="N1563" s="593"/>
    </row>
    <row r="1564" spans="1:14" s="92" customFormat="1" ht="12">
      <c r="A1564" s="963" t="s">
        <v>1320</v>
      </c>
      <c r="B1564" s="705">
        <v>423</v>
      </c>
      <c r="C1564" s="306" t="s">
        <v>146</v>
      </c>
      <c r="D1564" s="1133">
        <v>0</v>
      </c>
      <c r="E1564" s="200"/>
      <c r="F1564" s="538"/>
      <c r="G1564" s="808"/>
      <c r="H1564" s="748">
        <f>D1564+G1564</f>
        <v>0</v>
      </c>
      <c r="I1564" s="751"/>
      <c r="J1564" s="575"/>
      <c r="K1564" s="582"/>
      <c r="L1564" s="607"/>
      <c r="M1564" s="601"/>
      <c r="N1564" s="593"/>
    </row>
    <row r="1565" spans="1:14" s="92" customFormat="1" ht="12">
      <c r="A1565" s="963" t="s">
        <v>1321</v>
      </c>
      <c r="B1565" s="708">
        <v>511</v>
      </c>
      <c r="C1565" s="201" t="s">
        <v>269</v>
      </c>
      <c r="D1565" s="1133">
        <v>361300</v>
      </c>
      <c r="E1565" s="200"/>
      <c r="F1565" s="538"/>
      <c r="G1565" s="808"/>
      <c r="H1565" s="748">
        <f>D1565+G1565</f>
        <v>361300</v>
      </c>
      <c r="I1565" s="751"/>
      <c r="J1565" s="575"/>
      <c r="K1565" s="582"/>
      <c r="L1565" s="607"/>
      <c r="M1565" s="601"/>
      <c r="N1565" s="593"/>
    </row>
    <row r="1566" spans="1:14" s="92" customFormat="1" ht="12">
      <c r="A1566" s="701"/>
      <c r="B1566" s="708"/>
      <c r="C1566" s="371" t="s">
        <v>356</v>
      </c>
      <c r="D1566" s="198">
        <f>D1564+D1565</f>
        <v>361300</v>
      </c>
      <c r="E1566" s="200"/>
      <c r="F1566" s="538"/>
      <c r="G1566" s="808"/>
      <c r="H1566" s="1054">
        <f>D1566+G1566</f>
        <v>361300</v>
      </c>
      <c r="I1566" s="751"/>
      <c r="J1566" s="575"/>
      <c r="K1566" s="582"/>
      <c r="L1566" s="607"/>
      <c r="M1566" s="601"/>
      <c r="N1566" s="593"/>
    </row>
    <row r="1567" spans="1:17" s="92" customFormat="1" ht="13.5" hidden="1">
      <c r="A1567" s="701"/>
      <c r="B1567" s="708"/>
      <c r="C1567" s="269"/>
      <c r="D1567" s="200"/>
      <c r="E1567" s="200"/>
      <c r="F1567" s="538"/>
      <c r="G1567" s="808"/>
      <c r="H1567" s="748"/>
      <c r="I1567" s="751"/>
      <c r="J1567" s="575"/>
      <c r="K1567" s="582"/>
      <c r="L1567" s="607"/>
      <c r="M1567" s="601"/>
      <c r="N1567" s="593"/>
      <c r="Q1567" s="1053"/>
    </row>
    <row r="1568" spans="1:14" s="92" customFormat="1" ht="13.5" hidden="1">
      <c r="A1568" s="701"/>
      <c r="B1568" s="708"/>
      <c r="C1568" s="269"/>
      <c r="D1568" s="200"/>
      <c r="E1568" s="200"/>
      <c r="F1568" s="538"/>
      <c r="G1568" s="808"/>
      <c r="H1568" s="748"/>
      <c r="I1568" s="751"/>
      <c r="J1568" s="575"/>
      <c r="K1568" s="582"/>
      <c r="L1568" s="607"/>
      <c r="M1568" s="601"/>
      <c r="N1568" s="593"/>
    </row>
    <row r="1569" spans="1:14" s="44" customFormat="1" ht="13.5">
      <c r="A1569" s="702"/>
      <c r="B1569" s="709"/>
      <c r="C1569" s="862" t="s">
        <v>683</v>
      </c>
      <c r="D1569" s="198">
        <f>D1566+D1562+D1529+D1510+D1469</f>
        <v>12650260</v>
      </c>
      <c r="E1569" s="200">
        <f>E1469+E1510+E1529</f>
        <v>5996003.75</v>
      </c>
      <c r="F1569" s="372">
        <f>E1569/D1569</f>
        <v>0.47398264936847145</v>
      </c>
      <c r="G1569" s="808">
        <f>G1562+G1529+G1510+G1469</f>
        <v>1740000</v>
      </c>
      <c r="H1569" s="748">
        <f>H1566+H1562+H1529+H1510+H1469</f>
        <v>14390260</v>
      </c>
      <c r="I1569" s="728"/>
      <c r="J1569" s="729"/>
      <c r="K1569" s="568"/>
      <c r="L1569" s="730"/>
      <c r="M1569" s="731"/>
      <c r="N1569" s="589"/>
    </row>
    <row r="1570" spans="1:14" s="38" customFormat="1" ht="13.5" hidden="1">
      <c r="A1570" s="226"/>
      <c r="B1570" s="407"/>
      <c r="C1570" s="857" t="s">
        <v>684</v>
      </c>
      <c r="D1570" s="224"/>
      <c r="E1570" s="225"/>
      <c r="F1570" s="522"/>
      <c r="G1570" s="808"/>
      <c r="H1570" s="748"/>
      <c r="I1570" s="751"/>
      <c r="J1570" s="575"/>
      <c r="K1570" s="581"/>
      <c r="L1570" s="607"/>
      <c r="M1570" s="601"/>
      <c r="N1570" s="590"/>
    </row>
    <row r="1571" spans="1:14" s="38" customFormat="1" ht="12" hidden="1">
      <c r="A1571" s="226"/>
      <c r="B1571" s="227"/>
      <c r="C1571" s="61" t="s">
        <v>360</v>
      </c>
      <c r="D1571" s="221">
        <f>D1529+D1513+D1469</f>
        <v>12288960</v>
      </c>
      <c r="E1571" s="221">
        <f>E1469+E1553</f>
        <v>5996003.75</v>
      </c>
      <c r="F1571" s="519"/>
      <c r="G1571" s="808"/>
      <c r="H1571" s="748"/>
      <c r="I1571" s="751"/>
      <c r="J1571" s="575"/>
      <c r="K1571" s="581"/>
      <c r="L1571" s="607"/>
      <c r="M1571" s="601"/>
      <c r="N1571" s="590"/>
    </row>
    <row r="1572" spans="1:14" s="38" customFormat="1" ht="12" hidden="1">
      <c r="A1572" s="226"/>
      <c r="B1572" s="227"/>
      <c r="C1572" s="61" t="s">
        <v>361</v>
      </c>
      <c r="D1572" s="221">
        <v>863000</v>
      </c>
      <c r="E1572" s="203"/>
      <c r="F1572" s="519"/>
      <c r="G1572" s="808"/>
      <c r="H1572" s="748"/>
      <c r="I1572" s="751"/>
      <c r="J1572" s="575"/>
      <c r="K1572" s="581"/>
      <c r="L1572" s="607"/>
      <c r="M1572" s="601"/>
      <c r="N1572" s="590"/>
    </row>
    <row r="1573" spans="1:14" s="38" customFormat="1" ht="12" customHeight="1" hidden="1">
      <c r="A1573" s="226"/>
      <c r="B1573" s="227"/>
      <c r="C1573" s="61" t="s">
        <v>362</v>
      </c>
      <c r="D1573" s="221"/>
      <c r="E1573" s="203"/>
      <c r="F1573" s="519"/>
      <c r="G1573" s="808"/>
      <c r="H1573" s="748"/>
      <c r="I1573" s="751"/>
      <c r="J1573" s="575"/>
      <c r="K1573" s="581"/>
      <c r="L1573" s="607"/>
      <c r="M1573" s="601"/>
      <c r="N1573" s="590"/>
    </row>
    <row r="1574" spans="1:14" s="38" customFormat="1" ht="12" customHeight="1" hidden="1">
      <c r="A1574" s="226"/>
      <c r="B1574" s="227"/>
      <c r="C1574" s="61" t="s">
        <v>363</v>
      </c>
      <c r="D1574" s="221"/>
      <c r="E1574" s="203"/>
      <c r="F1574" s="519"/>
      <c r="G1574" s="808"/>
      <c r="H1574" s="748"/>
      <c r="I1574" s="751"/>
      <c r="J1574" s="575"/>
      <c r="K1574" s="581"/>
      <c r="L1574" s="607"/>
      <c r="M1574" s="601"/>
      <c r="N1574" s="590"/>
    </row>
    <row r="1575" spans="1:14" s="38" customFormat="1" ht="12" hidden="1">
      <c r="A1575" s="226"/>
      <c r="B1575" s="227"/>
      <c r="C1575" s="61" t="s">
        <v>364</v>
      </c>
      <c r="D1575" s="221">
        <v>80000</v>
      </c>
      <c r="E1575" s="203"/>
      <c r="F1575" s="519"/>
      <c r="G1575" s="808"/>
      <c r="H1575" s="748"/>
      <c r="I1575" s="751"/>
      <c r="J1575" s="575"/>
      <c r="K1575" s="581"/>
      <c r="L1575" s="607"/>
      <c r="M1575" s="601"/>
      <c r="N1575" s="590"/>
    </row>
    <row r="1576" spans="1:14" s="38" customFormat="1" ht="12" customHeight="1" hidden="1">
      <c r="A1576" s="226"/>
      <c r="B1576" s="227"/>
      <c r="C1576" s="61" t="s">
        <v>365</v>
      </c>
      <c r="D1576" s="221">
        <v>701000</v>
      </c>
      <c r="E1576" s="203"/>
      <c r="F1576" s="519"/>
      <c r="G1576" s="808"/>
      <c r="H1576" s="748"/>
      <c r="I1576" s="751"/>
      <c r="J1576" s="575"/>
      <c r="K1576" s="581"/>
      <c r="L1576" s="607"/>
      <c r="M1576" s="601"/>
      <c r="N1576" s="590"/>
    </row>
    <row r="1577" spans="1:14" s="38" customFormat="1" ht="12" customHeight="1" hidden="1">
      <c r="A1577" s="226"/>
      <c r="B1577" s="407"/>
      <c r="C1577" s="201" t="s">
        <v>1322</v>
      </c>
      <c r="D1577" s="221">
        <v>361300</v>
      </c>
      <c r="E1577" s="218"/>
      <c r="F1577" s="519"/>
      <c r="G1577" s="808"/>
      <c r="H1577" s="748"/>
      <c r="I1577" s="751"/>
      <c r="J1577" s="575"/>
      <c r="K1577" s="581"/>
      <c r="L1577" s="607"/>
      <c r="M1577" s="601"/>
      <c r="N1577" s="590"/>
    </row>
    <row r="1578" spans="1:14" s="38" customFormat="1" ht="13.5" hidden="1">
      <c r="A1578" s="226"/>
      <c r="B1578" s="229"/>
      <c r="C1578" s="872" t="s">
        <v>685</v>
      </c>
      <c r="D1578" s="213">
        <f>D1571+D1572+D1575+D1576+D1577</f>
        <v>14294260</v>
      </c>
      <c r="E1578" s="221">
        <f>SUM(E1571:E1576)</f>
        <v>5996003.75</v>
      </c>
      <c r="F1578" s="519"/>
      <c r="G1578" s="808"/>
      <c r="H1578" s="748"/>
      <c r="I1578" s="751"/>
      <c r="J1578" s="575"/>
      <c r="K1578" s="581"/>
      <c r="L1578" s="607"/>
      <c r="M1578" s="601"/>
      <c r="N1578" s="590"/>
    </row>
    <row r="1579" spans="1:14" s="44" customFormat="1" ht="13.5">
      <c r="A1579" s="1062"/>
      <c r="B1579" s="231"/>
      <c r="C1579" s="871" t="s">
        <v>686</v>
      </c>
      <c r="D1579" s="196"/>
      <c r="E1579" s="197"/>
      <c r="F1579" s="524"/>
      <c r="G1579" s="808"/>
      <c r="H1579" s="748"/>
      <c r="I1579" s="728"/>
      <c r="J1579" s="729"/>
      <c r="K1579" s="568"/>
      <c r="L1579" s="730"/>
      <c r="M1579" s="731"/>
      <c r="N1579" s="589"/>
    </row>
    <row r="1580" spans="1:14" s="38" customFormat="1" ht="12">
      <c r="A1580" s="34" t="s">
        <v>815</v>
      </c>
      <c r="B1580" s="60">
        <v>411</v>
      </c>
      <c r="C1580" s="61" t="s">
        <v>126</v>
      </c>
      <c r="D1580" s="213">
        <v>1000000</v>
      </c>
      <c r="E1580" s="241">
        <f>E1581</f>
        <v>562851.74</v>
      </c>
      <c r="F1580" s="517">
        <f>E1580/D1580</f>
        <v>0.56285174</v>
      </c>
      <c r="G1580" s="808"/>
      <c r="H1580" s="748">
        <f>D1580+G1580</f>
        <v>1000000</v>
      </c>
      <c r="I1580" s="751"/>
      <c r="J1580" s="575">
        <v>222000</v>
      </c>
      <c r="K1580" s="581"/>
      <c r="L1580" s="607"/>
      <c r="M1580" s="601"/>
      <c r="N1580" s="590"/>
    </row>
    <row r="1581" spans="1:14" s="44" customFormat="1" ht="12" hidden="1">
      <c r="A1581" s="107"/>
      <c r="B1581" s="67">
        <v>4111</v>
      </c>
      <c r="C1581" s="68" t="s">
        <v>126</v>
      </c>
      <c r="D1581" s="200"/>
      <c r="E1581" s="74">
        <v>562851.74</v>
      </c>
      <c r="F1581" s="318"/>
      <c r="G1581" s="808"/>
      <c r="H1581" s="748"/>
      <c r="I1581" s="728"/>
      <c r="J1581" s="729"/>
      <c r="K1581" s="568"/>
      <c r="L1581" s="730"/>
      <c r="M1581" s="731"/>
      <c r="N1581" s="589"/>
    </row>
    <row r="1582" spans="1:14" s="38" customFormat="1" ht="12">
      <c r="A1582" s="59" t="s">
        <v>817</v>
      </c>
      <c r="B1582" s="60">
        <v>412</v>
      </c>
      <c r="C1582" s="61" t="s">
        <v>127</v>
      </c>
      <c r="D1582" s="213">
        <v>180000</v>
      </c>
      <c r="E1582" s="241">
        <f>E1583+E1584+E1585</f>
        <v>98808.50000000001</v>
      </c>
      <c r="F1582" s="517">
        <f>E1582/D1582</f>
        <v>0.5489361111111112</v>
      </c>
      <c r="G1582" s="808"/>
      <c r="H1582" s="748">
        <f>D1582+G1582</f>
        <v>180000</v>
      </c>
      <c r="I1582" s="751"/>
      <c r="J1582" s="575">
        <v>40000</v>
      </c>
      <c r="K1582" s="581"/>
      <c r="L1582" s="607"/>
      <c r="M1582" s="601"/>
      <c r="N1582" s="590"/>
    </row>
    <row r="1583" spans="1:14" s="44" customFormat="1" ht="12" hidden="1">
      <c r="A1583" s="28"/>
      <c r="B1583" s="67">
        <v>4121</v>
      </c>
      <c r="C1583" s="199" t="s">
        <v>128</v>
      </c>
      <c r="D1583" s="200"/>
      <c r="E1583" s="74">
        <v>60721</v>
      </c>
      <c r="F1583" s="517"/>
      <c r="G1583" s="808"/>
      <c r="H1583" s="748"/>
      <c r="I1583" s="728"/>
      <c r="J1583" s="729"/>
      <c r="K1583" s="568"/>
      <c r="L1583" s="730"/>
      <c r="M1583" s="731"/>
      <c r="N1583" s="589"/>
    </row>
    <row r="1584" spans="1:14" s="44" customFormat="1" ht="12" hidden="1">
      <c r="A1584" s="28"/>
      <c r="B1584" s="67">
        <v>4122</v>
      </c>
      <c r="C1584" s="199" t="s">
        <v>130</v>
      </c>
      <c r="D1584" s="200"/>
      <c r="E1584" s="74">
        <v>33947.23</v>
      </c>
      <c r="F1584" s="517"/>
      <c r="G1584" s="808"/>
      <c r="H1584" s="748"/>
      <c r="I1584" s="728"/>
      <c r="J1584" s="729"/>
      <c r="K1584" s="568"/>
      <c r="L1584" s="730"/>
      <c r="M1584" s="731"/>
      <c r="N1584" s="589"/>
    </row>
    <row r="1585" spans="1:14" s="44" customFormat="1" ht="12" hidden="1">
      <c r="A1585" s="28"/>
      <c r="B1585" s="67">
        <v>4123</v>
      </c>
      <c r="C1585" s="199" t="s">
        <v>132</v>
      </c>
      <c r="D1585" s="200"/>
      <c r="E1585" s="74">
        <v>4140.27</v>
      </c>
      <c r="F1585" s="517"/>
      <c r="G1585" s="808"/>
      <c r="H1585" s="748"/>
      <c r="I1585" s="728"/>
      <c r="J1585" s="729"/>
      <c r="K1585" s="568"/>
      <c r="L1585" s="730"/>
      <c r="M1585" s="731"/>
      <c r="N1585" s="589"/>
    </row>
    <row r="1586" spans="1:14" s="44" customFormat="1" ht="12">
      <c r="A1586" s="59" t="s">
        <v>818</v>
      </c>
      <c r="B1586" s="60">
        <v>414</v>
      </c>
      <c r="C1586" s="201" t="s">
        <v>134</v>
      </c>
      <c r="D1586" s="198">
        <v>196000</v>
      </c>
      <c r="E1586" s="62">
        <f>E1587</f>
        <v>0</v>
      </c>
      <c r="F1586" s="517"/>
      <c r="G1586" s="808">
        <v>19000</v>
      </c>
      <c r="H1586" s="748">
        <f>D1586+G1586</f>
        <v>215000</v>
      </c>
      <c r="I1586" s="728"/>
      <c r="J1586" s="729"/>
      <c r="K1586" s="568"/>
      <c r="L1586" s="730"/>
      <c r="M1586" s="731"/>
      <c r="N1586" s="589"/>
    </row>
    <row r="1587" spans="1:14" s="44" customFormat="1" ht="12" hidden="1">
      <c r="A1587" s="28"/>
      <c r="B1587" s="67">
        <v>4144</v>
      </c>
      <c r="C1587" s="199" t="s">
        <v>759</v>
      </c>
      <c r="D1587" s="200"/>
      <c r="E1587" s="74">
        <v>0</v>
      </c>
      <c r="F1587" s="318"/>
      <c r="G1587" s="808"/>
      <c r="H1587" s="748"/>
      <c r="I1587" s="728"/>
      <c r="J1587" s="729"/>
      <c r="K1587" s="568"/>
      <c r="L1587" s="730"/>
      <c r="M1587" s="731"/>
      <c r="N1587" s="589"/>
    </row>
    <row r="1588" spans="1:14" s="38" customFormat="1" ht="12" hidden="1">
      <c r="A1588" s="59"/>
      <c r="B1588" s="60">
        <v>415</v>
      </c>
      <c r="C1588" s="201" t="s">
        <v>187</v>
      </c>
      <c r="D1588" s="198"/>
      <c r="E1588" s="202">
        <f>E1589</f>
        <v>0</v>
      </c>
      <c r="F1588" s="517" t="e">
        <f>E1588/D1588</f>
        <v>#DIV/0!</v>
      </c>
      <c r="G1588" s="808"/>
      <c r="H1588" s="748"/>
      <c r="I1588" s="751"/>
      <c r="J1588" s="575"/>
      <c r="K1588" s="581"/>
      <c r="L1588" s="607"/>
      <c r="M1588" s="601"/>
      <c r="N1588" s="590"/>
    </row>
    <row r="1589" spans="1:14" s="44" customFormat="1" ht="12" hidden="1">
      <c r="A1589" s="28"/>
      <c r="B1589" s="67">
        <v>4151</v>
      </c>
      <c r="C1589" s="199" t="s">
        <v>187</v>
      </c>
      <c r="D1589" s="200"/>
      <c r="E1589" s="203">
        <v>0</v>
      </c>
      <c r="F1589" s="521"/>
      <c r="G1589" s="808"/>
      <c r="H1589" s="748"/>
      <c r="I1589" s="728"/>
      <c r="J1589" s="729"/>
      <c r="K1589" s="568"/>
      <c r="L1589" s="730"/>
      <c r="M1589" s="731"/>
      <c r="N1589" s="589"/>
    </row>
    <row r="1590" spans="1:14" s="44" customFormat="1" ht="12" hidden="1">
      <c r="A1590" s="59"/>
      <c r="B1590" s="60">
        <v>416</v>
      </c>
      <c r="C1590" s="201" t="s">
        <v>137</v>
      </c>
      <c r="D1590" s="198"/>
      <c r="E1590" s="62">
        <f>E1591</f>
        <v>0</v>
      </c>
      <c r="F1590" s="517"/>
      <c r="G1590" s="808"/>
      <c r="H1590" s="748"/>
      <c r="I1590" s="728"/>
      <c r="J1590" s="729"/>
      <c r="K1590" s="568"/>
      <c r="L1590" s="730"/>
      <c r="M1590" s="731"/>
      <c r="N1590" s="589"/>
    </row>
    <row r="1591" spans="1:14" s="44" customFormat="1" ht="12" hidden="1">
      <c r="A1591" s="39"/>
      <c r="B1591" s="67">
        <v>4161</v>
      </c>
      <c r="C1591" s="199" t="s">
        <v>137</v>
      </c>
      <c r="D1591" s="356"/>
      <c r="E1591" s="74">
        <v>0</v>
      </c>
      <c r="F1591" s="318"/>
      <c r="G1591" s="808"/>
      <c r="H1591" s="748"/>
      <c r="I1591" s="728"/>
      <c r="J1591" s="729"/>
      <c r="K1591" s="568"/>
      <c r="L1591" s="730"/>
      <c r="M1591" s="731"/>
      <c r="N1591" s="589"/>
    </row>
    <row r="1592" spans="1:14" s="38" customFormat="1" ht="12">
      <c r="A1592" s="59" t="s">
        <v>819</v>
      </c>
      <c r="B1592" s="60">
        <v>421</v>
      </c>
      <c r="C1592" s="61" t="s">
        <v>139</v>
      </c>
      <c r="D1592" s="198">
        <v>90000</v>
      </c>
      <c r="E1592" s="244">
        <f>SUM(E1593:E1597)</f>
        <v>27100.91</v>
      </c>
      <c r="F1592" s="517">
        <f>E1592/D1592</f>
        <v>0.3011212222222222</v>
      </c>
      <c r="G1592" s="808"/>
      <c r="H1592" s="748">
        <f>D1592+G1592</f>
        <v>90000</v>
      </c>
      <c r="I1592" s="751"/>
      <c r="J1592" s="575"/>
      <c r="K1592" s="581"/>
      <c r="L1592" s="607"/>
      <c r="M1592" s="601"/>
      <c r="N1592" s="590"/>
    </row>
    <row r="1593" spans="1:14" s="38" customFormat="1" ht="12" hidden="1">
      <c r="A1593" s="28"/>
      <c r="B1593" s="67">
        <v>4211</v>
      </c>
      <c r="C1593" s="199" t="s">
        <v>244</v>
      </c>
      <c r="D1593" s="204"/>
      <c r="E1593" s="74"/>
      <c r="F1593" s="517"/>
      <c r="G1593" s="808"/>
      <c r="H1593" s="748"/>
      <c r="I1593" s="751"/>
      <c r="J1593" s="575"/>
      <c r="K1593" s="581"/>
      <c r="L1593" s="607"/>
      <c r="M1593" s="601"/>
      <c r="N1593" s="590"/>
    </row>
    <row r="1594" spans="1:14" s="44" customFormat="1" ht="12" hidden="1">
      <c r="A1594" s="28"/>
      <c r="B1594" s="67">
        <v>4212</v>
      </c>
      <c r="C1594" s="68" t="s">
        <v>245</v>
      </c>
      <c r="D1594" s="204"/>
      <c r="E1594" s="74"/>
      <c r="F1594" s="517"/>
      <c r="G1594" s="808"/>
      <c r="H1594" s="748"/>
      <c r="I1594" s="728"/>
      <c r="J1594" s="729"/>
      <c r="K1594" s="568"/>
      <c r="L1594" s="730"/>
      <c r="M1594" s="731"/>
      <c r="N1594" s="589"/>
    </row>
    <row r="1595" spans="1:14" s="44" customFormat="1" ht="12" hidden="1">
      <c r="A1595" s="28"/>
      <c r="B1595" s="67">
        <v>4213</v>
      </c>
      <c r="C1595" s="68" t="s">
        <v>246</v>
      </c>
      <c r="D1595" s="204"/>
      <c r="E1595" s="74"/>
      <c r="F1595" s="517"/>
      <c r="G1595" s="808"/>
      <c r="H1595" s="748"/>
      <c r="I1595" s="728"/>
      <c r="J1595" s="729"/>
      <c r="K1595" s="568"/>
      <c r="L1595" s="730"/>
      <c r="M1595" s="731"/>
      <c r="N1595" s="589"/>
    </row>
    <row r="1596" spans="1:14" s="44" customFormat="1" ht="12" hidden="1">
      <c r="A1596" s="28"/>
      <c r="B1596" s="67">
        <v>4214</v>
      </c>
      <c r="C1596" s="68" t="s">
        <v>140</v>
      </c>
      <c r="D1596" s="204"/>
      <c r="E1596" s="74">
        <v>27100.91</v>
      </c>
      <c r="F1596" s="517"/>
      <c r="G1596" s="808"/>
      <c r="H1596" s="748"/>
      <c r="I1596" s="728"/>
      <c r="J1596" s="729"/>
      <c r="K1596" s="568"/>
      <c r="L1596" s="730"/>
      <c r="M1596" s="731"/>
      <c r="N1596" s="589"/>
    </row>
    <row r="1597" spans="1:14" s="44" customFormat="1" ht="12" hidden="1">
      <c r="A1597" s="28"/>
      <c r="B1597" s="67">
        <v>4215</v>
      </c>
      <c r="C1597" s="68" t="s">
        <v>247</v>
      </c>
      <c r="D1597" s="204"/>
      <c r="E1597" s="74">
        <v>0</v>
      </c>
      <c r="F1597" s="517"/>
      <c r="G1597" s="808"/>
      <c r="H1597" s="748"/>
      <c r="I1597" s="728"/>
      <c r="J1597" s="729"/>
      <c r="K1597" s="568"/>
      <c r="L1597" s="730"/>
      <c r="M1597" s="731"/>
      <c r="N1597" s="589"/>
    </row>
    <row r="1598" spans="1:14" s="38" customFormat="1" ht="12">
      <c r="A1598" s="233" t="s">
        <v>820</v>
      </c>
      <c r="B1598" s="60">
        <v>422</v>
      </c>
      <c r="C1598" s="61" t="s">
        <v>142</v>
      </c>
      <c r="D1598" s="213">
        <v>8600</v>
      </c>
      <c r="E1598" s="241">
        <f>SUM(E1599)</f>
        <v>0</v>
      </c>
      <c r="F1598" s="517">
        <f>E1598/D1598</f>
        <v>0</v>
      </c>
      <c r="G1598" s="808"/>
      <c r="H1598" s="748">
        <f>D1598+G1598</f>
        <v>8600</v>
      </c>
      <c r="I1598" s="751"/>
      <c r="J1598" s="575"/>
      <c r="K1598" s="581"/>
      <c r="L1598" s="607"/>
      <c r="M1598" s="601"/>
      <c r="N1598" s="590"/>
    </row>
    <row r="1599" spans="1:14" s="38" customFormat="1" ht="12" hidden="1">
      <c r="A1599" s="75"/>
      <c r="B1599" s="67">
        <v>4221</v>
      </c>
      <c r="C1599" s="199" t="s">
        <v>143</v>
      </c>
      <c r="D1599" s="200"/>
      <c r="E1599" s="203">
        <v>0</v>
      </c>
      <c r="F1599" s="518"/>
      <c r="G1599" s="808"/>
      <c r="H1599" s="748"/>
      <c r="I1599" s="751"/>
      <c r="J1599" s="575"/>
      <c r="K1599" s="581"/>
      <c r="L1599" s="607"/>
      <c r="M1599" s="601"/>
      <c r="N1599" s="590"/>
    </row>
    <row r="1600" spans="1:14" s="38" customFormat="1" ht="12">
      <c r="A1600" s="233" t="s">
        <v>821</v>
      </c>
      <c r="B1600" s="60">
        <v>423</v>
      </c>
      <c r="C1600" s="61" t="s">
        <v>146</v>
      </c>
      <c r="D1600" s="213">
        <v>390000</v>
      </c>
      <c r="E1600" s="358">
        <f>E1601+E1602+E1603</f>
        <v>129088</v>
      </c>
      <c r="F1600" s="517">
        <f>E1600/D1600</f>
        <v>0.3309948717948718</v>
      </c>
      <c r="G1600" s="808"/>
      <c r="H1600" s="748">
        <f>D1600+G1600</f>
        <v>390000</v>
      </c>
      <c r="I1600" s="751"/>
      <c r="J1600" s="575"/>
      <c r="K1600" s="581"/>
      <c r="L1600" s="607"/>
      <c r="M1600" s="601"/>
      <c r="N1600" s="590"/>
    </row>
    <row r="1601" spans="1:14" s="38" customFormat="1" ht="12" hidden="1">
      <c r="A1601" s="75"/>
      <c r="B1601" s="67">
        <v>4231</v>
      </c>
      <c r="C1601" s="199" t="s">
        <v>147</v>
      </c>
      <c r="D1601" s="200"/>
      <c r="E1601" s="203">
        <v>0</v>
      </c>
      <c r="F1601" s="517"/>
      <c r="G1601" s="808"/>
      <c r="H1601" s="748"/>
      <c r="I1601" s="751"/>
      <c r="J1601" s="575"/>
      <c r="K1601" s="581"/>
      <c r="L1601" s="607"/>
      <c r="M1601" s="601"/>
      <c r="N1601" s="590"/>
    </row>
    <row r="1602" spans="1:14" s="44" customFormat="1" ht="12" hidden="1">
      <c r="A1602" s="28"/>
      <c r="B1602" s="67">
        <v>4232</v>
      </c>
      <c r="C1602" s="68" t="s">
        <v>148</v>
      </c>
      <c r="D1602" s="200"/>
      <c r="E1602" s="74">
        <v>48448</v>
      </c>
      <c r="F1602" s="517"/>
      <c r="G1602" s="808"/>
      <c r="H1602" s="748"/>
      <c r="I1602" s="728"/>
      <c r="J1602" s="729"/>
      <c r="K1602" s="568"/>
      <c r="L1602" s="730"/>
      <c r="M1602" s="731"/>
      <c r="N1602" s="589"/>
    </row>
    <row r="1603" spans="1:14" s="44" customFormat="1" ht="12" hidden="1">
      <c r="A1603" s="28"/>
      <c r="B1603" s="67">
        <v>4234</v>
      </c>
      <c r="C1603" s="68" t="s">
        <v>150</v>
      </c>
      <c r="D1603" s="200"/>
      <c r="E1603" s="303">
        <v>80640</v>
      </c>
      <c r="F1603" s="517"/>
      <c r="G1603" s="808"/>
      <c r="H1603" s="748"/>
      <c r="I1603" s="728"/>
      <c r="J1603" s="729"/>
      <c r="K1603" s="568"/>
      <c r="L1603" s="730"/>
      <c r="M1603" s="731"/>
      <c r="N1603" s="589"/>
    </row>
    <row r="1604" spans="1:14" s="44" customFormat="1" ht="12" hidden="1">
      <c r="A1604" s="45"/>
      <c r="B1604" s="46">
        <v>42341</v>
      </c>
      <c r="C1604" s="57" t="s">
        <v>834</v>
      </c>
      <c r="D1604" s="373"/>
      <c r="E1604" s="374">
        <v>0</v>
      </c>
      <c r="F1604" s="318"/>
      <c r="G1604" s="808"/>
      <c r="H1604" s="748"/>
      <c r="I1604" s="728"/>
      <c r="J1604" s="729"/>
      <c r="K1604" s="568"/>
      <c r="L1604" s="730"/>
      <c r="M1604" s="731"/>
      <c r="N1604" s="589"/>
    </row>
    <row r="1605" spans="1:14" s="44" customFormat="1" ht="12" hidden="1">
      <c r="A1605" s="45"/>
      <c r="B1605" s="46">
        <v>42342</v>
      </c>
      <c r="C1605" s="57" t="s">
        <v>607</v>
      </c>
      <c r="D1605" s="373"/>
      <c r="E1605" s="374">
        <v>0</v>
      </c>
      <c r="F1605" s="318"/>
      <c r="G1605" s="808"/>
      <c r="H1605" s="748"/>
      <c r="I1605" s="728"/>
      <c r="J1605" s="729"/>
      <c r="K1605" s="568"/>
      <c r="L1605" s="730"/>
      <c r="M1605" s="731"/>
      <c r="N1605" s="589"/>
    </row>
    <row r="1606" spans="1:14" s="38" customFormat="1" ht="12">
      <c r="A1606" s="59" t="s">
        <v>476</v>
      </c>
      <c r="B1606" s="60">
        <v>426</v>
      </c>
      <c r="C1606" s="61" t="s">
        <v>822</v>
      </c>
      <c r="D1606" s="198">
        <v>10000</v>
      </c>
      <c r="E1606" s="62">
        <f>E1607+E1608+E1609+E1610</f>
        <v>1916</v>
      </c>
      <c r="F1606" s="517">
        <f>E1606/D1606</f>
        <v>0.1916</v>
      </c>
      <c r="G1606" s="808"/>
      <c r="H1606" s="748">
        <f>D1606+G1606</f>
        <v>10000</v>
      </c>
      <c r="I1606" s="751"/>
      <c r="J1606" s="575"/>
      <c r="K1606" s="581"/>
      <c r="L1606" s="607"/>
      <c r="M1606" s="601"/>
      <c r="N1606" s="590"/>
    </row>
    <row r="1607" spans="1:14" s="38" customFormat="1" ht="12" hidden="1">
      <c r="A1607" s="28"/>
      <c r="B1607" s="67">
        <v>4261</v>
      </c>
      <c r="C1607" s="199" t="s">
        <v>166</v>
      </c>
      <c r="D1607" s="200"/>
      <c r="E1607" s="74">
        <v>1916</v>
      </c>
      <c r="F1607" s="517"/>
      <c r="G1607" s="808"/>
      <c r="H1607" s="748"/>
      <c r="I1607" s="751"/>
      <c r="J1607" s="575"/>
      <c r="K1607" s="581"/>
      <c r="L1607" s="607"/>
      <c r="M1607" s="601"/>
      <c r="N1607" s="590"/>
    </row>
    <row r="1608" spans="1:14" s="38" customFormat="1" ht="12" hidden="1">
      <c r="A1608" s="28"/>
      <c r="B1608" s="67">
        <v>4263</v>
      </c>
      <c r="C1608" s="199" t="s">
        <v>641</v>
      </c>
      <c r="D1608" s="200"/>
      <c r="E1608" s="74">
        <v>0</v>
      </c>
      <c r="F1608" s="517"/>
      <c r="G1608" s="808"/>
      <c r="H1608" s="748"/>
      <c r="I1608" s="751"/>
      <c r="J1608" s="575"/>
      <c r="K1608" s="581"/>
      <c r="L1608" s="607"/>
      <c r="M1608" s="601"/>
      <c r="N1608" s="590"/>
    </row>
    <row r="1609" spans="1:14" s="38" customFormat="1" ht="12" hidden="1">
      <c r="A1609" s="28"/>
      <c r="B1609" s="67">
        <v>4266</v>
      </c>
      <c r="C1609" s="199" t="s">
        <v>192</v>
      </c>
      <c r="D1609" s="204"/>
      <c r="E1609" s="203">
        <v>0</v>
      </c>
      <c r="F1609" s="517"/>
      <c r="G1609" s="808"/>
      <c r="H1609" s="748"/>
      <c r="I1609" s="751"/>
      <c r="J1609" s="575"/>
      <c r="K1609" s="581"/>
      <c r="L1609" s="607"/>
      <c r="M1609" s="601"/>
      <c r="N1609" s="590"/>
    </row>
    <row r="1610" spans="1:14" s="38" customFormat="1" ht="12" hidden="1">
      <c r="A1610" s="28"/>
      <c r="B1610" s="67">
        <v>4268</v>
      </c>
      <c r="C1610" s="199" t="s">
        <v>169</v>
      </c>
      <c r="D1610" s="200"/>
      <c r="E1610" s="203">
        <v>0</v>
      </c>
      <c r="F1610" s="517"/>
      <c r="G1610" s="808"/>
      <c r="H1610" s="748"/>
      <c r="I1610" s="751"/>
      <c r="J1610" s="575"/>
      <c r="K1610" s="581"/>
      <c r="L1610" s="607"/>
      <c r="M1610" s="601"/>
      <c r="N1610" s="590"/>
    </row>
    <row r="1611" spans="1:14" s="38" customFormat="1" ht="12" hidden="1">
      <c r="A1611" s="59" t="s">
        <v>383</v>
      </c>
      <c r="B1611" s="60">
        <v>512</v>
      </c>
      <c r="C1611" s="61" t="s">
        <v>273</v>
      </c>
      <c r="D1611" s="198"/>
      <c r="E1611" s="244">
        <v>0</v>
      </c>
      <c r="F1611" s="517"/>
      <c r="G1611" s="808"/>
      <c r="H1611" s="748"/>
      <c r="I1611" s="751"/>
      <c r="J1611" s="575">
        <v>14000</v>
      </c>
      <c r="K1611" s="581"/>
      <c r="L1611" s="607"/>
      <c r="M1611" s="601"/>
      <c r="N1611" s="590"/>
    </row>
    <row r="1612" spans="1:14" s="44" customFormat="1" ht="12" hidden="1">
      <c r="A1612" s="28"/>
      <c r="B1612" s="67">
        <v>5122</v>
      </c>
      <c r="C1612" s="199" t="s">
        <v>276</v>
      </c>
      <c r="D1612" s="200"/>
      <c r="E1612" s="203"/>
      <c r="F1612" s="517"/>
      <c r="G1612" s="808"/>
      <c r="H1612" s="748"/>
      <c r="I1612" s="728"/>
      <c r="J1612" s="729"/>
      <c r="K1612" s="568"/>
      <c r="L1612" s="730"/>
      <c r="M1612" s="731"/>
      <c r="N1612" s="589"/>
    </row>
    <row r="1613" spans="1:14" s="38" customFormat="1" ht="12" hidden="1">
      <c r="A1613" s="45"/>
      <c r="B1613" s="46">
        <v>51222</v>
      </c>
      <c r="C1613" s="57" t="s">
        <v>825</v>
      </c>
      <c r="D1613" s="235"/>
      <c r="E1613" s="55"/>
      <c r="F1613" s="517"/>
      <c r="G1613" s="808"/>
      <c r="H1613" s="748"/>
      <c r="I1613" s="751"/>
      <c r="J1613" s="575"/>
      <c r="K1613" s="581"/>
      <c r="L1613" s="607"/>
      <c r="M1613" s="601"/>
      <c r="N1613" s="590"/>
    </row>
    <row r="1614" spans="1:14" s="44" customFormat="1" ht="12" hidden="1">
      <c r="A1614" s="28"/>
      <c r="B1614" s="67">
        <v>5126</v>
      </c>
      <c r="C1614" s="199" t="s">
        <v>627</v>
      </c>
      <c r="D1614" s="200"/>
      <c r="E1614" s="203"/>
      <c r="F1614" s="517"/>
      <c r="G1614" s="808"/>
      <c r="H1614" s="748"/>
      <c r="I1614" s="728"/>
      <c r="J1614" s="729"/>
      <c r="K1614" s="568"/>
      <c r="L1614" s="730"/>
      <c r="M1614" s="731"/>
      <c r="N1614" s="589"/>
    </row>
    <row r="1615" spans="1:14" s="38" customFormat="1" ht="12" hidden="1">
      <c r="A1615" s="45"/>
      <c r="B1615" s="46">
        <v>51262</v>
      </c>
      <c r="C1615" s="57" t="s">
        <v>826</v>
      </c>
      <c r="D1615" s="235"/>
      <c r="E1615" s="55"/>
      <c r="F1615" s="517"/>
      <c r="G1615" s="808"/>
      <c r="H1615" s="748"/>
      <c r="I1615" s="751"/>
      <c r="J1615" s="575"/>
      <c r="K1615" s="581"/>
      <c r="L1615" s="607"/>
      <c r="M1615" s="601"/>
      <c r="N1615" s="590"/>
    </row>
    <row r="1616" spans="1:14" s="44" customFormat="1" ht="13.5">
      <c r="A1616" s="323"/>
      <c r="B1616" s="246"/>
      <c r="C1616" s="862" t="s">
        <v>692</v>
      </c>
      <c r="D1616" s="213">
        <f>D1580+D1582+D1586+D1588+D1590+D1592+D1598+D1600+D1606+D1611</f>
        <v>1874600</v>
      </c>
      <c r="E1616" s="221">
        <f>E1580+E1582+E1586+E1588+E1590+E1592+E1598+E1600+E1606+E1611</f>
        <v>819765.15</v>
      </c>
      <c r="F1616" s="556">
        <f>E1616/D1616</f>
        <v>0.43730137095913796</v>
      </c>
      <c r="G1616" s="808">
        <f>SUM(G1580:G1615)</f>
        <v>19000</v>
      </c>
      <c r="H1616" s="748">
        <f>SUM(H1580:H1615)</f>
        <v>1893600</v>
      </c>
      <c r="I1616" s="728"/>
      <c r="J1616" s="729"/>
      <c r="K1616" s="568"/>
      <c r="L1616" s="730"/>
      <c r="M1616" s="731"/>
      <c r="N1616" s="589"/>
    </row>
    <row r="1617" spans="1:14" s="38" customFormat="1" ht="13.5" hidden="1">
      <c r="A1617" s="222"/>
      <c r="B1617" s="223"/>
      <c r="C1617" s="857" t="s">
        <v>693</v>
      </c>
      <c r="D1617" s="224"/>
      <c r="E1617" s="225"/>
      <c r="F1617" s="522"/>
      <c r="G1617" s="808"/>
      <c r="H1617" s="748"/>
      <c r="I1617" s="751"/>
      <c r="J1617" s="575"/>
      <c r="K1617" s="581"/>
      <c r="L1617" s="607"/>
      <c r="M1617" s="601"/>
      <c r="N1617" s="590"/>
    </row>
    <row r="1618" spans="1:14" s="38" customFormat="1" ht="12" hidden="1">
      <c r="A1618" s="226"/>
      <c r="B1618" s="227"/>
      <c r="C1618" s="61" t="s">
        <v>360</v>
      </c>
      <c r="D1618" s="221">
        <f>D1616</f>
        <v>1874600</v>
      </c>
      <c r="E1618" s="203"/>
      <c r="F1618" s="519"/>
      <c r="G1618" s="808"/>
      <c r="H1618" s="748"/>
      <c r="I1618" s="751"/>
      <c r="J1618" s="575"/>
      <c r="K1618" s="581"/>
      <c r="L1618" s="607"/>
      <c r="M1618" s="601"/>
      <c r="N1618" s="590"/>
    </row>
    <row r="1619" spans="1:14" s="38" customFormat="1" ht="12" hidden="1">
      <c r="A1619" s="226"/>
      <c r="B1619" s="227"/>
      <c r="C1619" s="61" t="s">
        <v>361</v>
      </c>
      <c r="D1619" s="221">
        <v>19000</v>
      </c>
      <c r="E1619" s="203"/>
      <c r="F1619" s="519"/>
      <c r="G1619" s="808"/>
      <c r="H1619" s="748"/>
      <c r="I1619" s="751"/>
      <c r="J1619" s="575"/>
      <c r="K1619" s="581"/>
      <c r="L1619" s="607"/>
      <c r="M1619" s="601"/>
      <c r="N1619" s="590"/>
    </row>
    <row r="1620" spans="1:14" s="38" customFormat="1" ht="13.5" hidden="1">
      <c r="A1620" s="228"/>
      <c r="B1620" s="229"/>
      <c r="C1620" s="872" t="s">
        <v>694</v>
      </c>
      <c r="D1620" s="198">
        <f>SUM(D1618:D1619)</f>
        <v>1893600</v>
      </c>
      <c r="E1620" s="218"/>
      <c r="F1620" s="519"/>
      <c r="G1620" s="808"/>
      <c r="H1620" s="748"/>
      <c r="I1620" s="751"/>
      <c r="J1620" s="575"/>
      <c r="K1620" s="581"/>
      <c r="L1620" s="607"/>
      <c r="M1620" s="601"/>
      <c r="N1620" s="590"/>
    </row>
    <row r="1621" spans="1:14" s="38" customFormat="1" ht="16.5" thickBot="1">
      <c r="A1621" s="226"/>
      <c r="B1621" s="407"/>
      <c r="C1621" s="354" t="s">
        <v>897</v>
      </c>
      <c r="D1621" s="983">
        <f>D1616+D1569</f>
        <v>14524860</v>
      </c>
      <c r="E1621" s="838">
        <f>E1616+E1569</f>
        <v>6815768.9</v>
      </c>
      <c r="F1621" s="849"/>
      <c r="G1621" s="844">
        <f>G1616+G1569</f>
        <v>1759000</v>
      </c>
      <c r="H1621" s="855">
        <f>H1616+H1569</f>
        <v>16283860</v>
      </c>
      <c r="I1621" s="751"/>
      <c r="J1621" s="575"/>
      <c r="K1621" s="581"/>
      <c r="L1621" s="607"/>
      <c r="M1621" s="601"/>
      <c r="N1621" s="590"/>
    </row>
    <row r="1622" spans="1:14" s="38" customFormat="1" ht="15" hidden="1" thickTop="1">
      <c r="A1622" s="222"/>
      <c r="B1622" s="223"/>
      <c r="C1622" s="341" t="s">
        <v>895</v>
      </c>
      <c r="D1622" s="224"/>
      <c r="E1622" s="410"/>
      <c r="F1622" s="522"/>
      <c r="G1622" s="808"/>
      <c r="H1622" s="748"/>
      <c r="I1622" s="751"/>
      <c r="J1622" s="575"/>
      <c r="K1622" s="581"/>
      <c r="L1622" s="607"/>
      <c r="M1622" s="601"/>
      <c r="N1622" s="590"/>
    </row>
    <row r="1623" spans="1:14" s="38" customFormat="1" ht="12" hidden="1">
      <c r="A1623" s="226"/>
      <c r="B1623" s="227"/>
      <c r="C1623" s="61" t="s">
        <v>360</v>
      </c>
      <c r="D1623" s="221">
        <v>16174000</v>
      </c>
      <c r="E1623" s="203"/>
      <c r="F1623" s="519"/>
      <c r="G1623" s="808"/>
      <c r="H1623" s="748"/>
      <c r="I1623" s="751"/>
      <c r="J1623" s="575"/>
      <c r="K1623" s="581"/>
      <c r="L1623" s="607"/>
      <c r="M1623" s="601"/>
      <c r="N1623" s="590"/>
    </row>
    <row r="1624" spans="1:14" s="38" customFormat="1" ht="12" hidden="1">
      <c r="A1624" s="226"/>
      <c r="B1624" s="227"/>
      <c r="C1624" s="61" t="s">
        <v>361</v>
      </c>
      <c r="D1624" s="221">
        <v>882000</v>
      </c>
      <c r="E1624" s="203"/>
      <c r="F1624" s="519"/>
      <c r="G1624" s="808"/>
      <c r="H1624" s="748"/>
      <c r="I1624" s="751"/>
      <c r="J1624" s="575"/>
      <c r="K1624" s="581"/>
      <c r="L1624" s="607"/>
      <c r="M1624" s="601"/>
      <c r="N1624" s="590"/>
    </row>
    <row r="1625" spans="1:14" s="38" customFormat="1" ht="12" customHeight="1" hidden="1">
      <c r="A1625" s="226"/>
      <c r="B1625" s="227"/>
      <c r="C1625" s="61" t="s">
        <v>362</v>
      </c>
      <c r="D1625" s="221"/>
      <c r="E1625" s="203"/>
      <c r="F1625" s="519"/>
      <c r="G1625" s="808"/>
      <c r="H1625" s="748"/>
      <c r="I1625" s="751"/>
      <c r="J1625" s="575"/>
      <c r="K1625" s="581"/>
      <c r="L1625" s="607"/>
      <c r="M1625" s="601"/>
      <c r="N1625" s="590"/>
    </row>
    <row r="1626" spans="1:14" s="38" customFormat="1" ht="12" customHeight="1" hidden="1">
      <c r="A1626" s="226"/>
      <c r="B1626" s="227"/>
      <c r="C1626" s="61" t="s">
        <v>363</v>
      </c>
      <c r="D1626" s="221"/>
      <c r="E1626" s="203"/>
      <c r="F1626" s="519"/>
      <c r="G1626" s="808"/>
      <c r="H1626" s="748"/>
      <c r="I1626" s="751"/>
      <c r="J1626" s="575"/>
      <c r="K1626" s="581"/>
      <c r="L1626" s="607"/>
      <c r="M1626" s="601"/>
      <c r="N1626" s="590"/>
    </row>
    <row r="1627" spans="1:14" s="38" customFormat="1" ht="12" hidden="1">
      <c r="A1627" s="226"/>
      <c r="B1627" s="227"/>
      <c r="C1627" s="61" t="s">
        <v>364</v>
      </c>
      <c r="D1627" s="221">
        <v>80000</v>
      </c>
      <c r="E1627" s="203"/>
      <c r="F1627" s="519"/>
      <c r="G1627" s="808"/>
      <c r="H1627" s="748"/>
      <c r="I1627" s="751"/>
      <c r="J1627" s="575"/>
      <c r="K1627" s="581"/>
      <c r="L1627" s="607"/>
      <c r="M1627" s="601"/>
      <c r="N1627" s="590"/>
    </row>
    <row r="1628" spans="1:14" s="38" customFormat="1" ht="12" customHeight="1" hidden="1">
      <c r="A1628" s="226"/>
      <c r="B1628" s="227"/>
      <c r="C1628" s="61" t="s">
        <v>365</v>
      </c>
      <c r="D1628" s="221"/>
      <c r="E1628" s="203"/>
      <c r="F1628" s="519"/>
      <c r="G1628" s="808"/>
      <c r="H1628" s="748"/>
      <c r="I1628" s="751"/>
      <c r="J1628" s="575"/>
      <c r="K1628" s="581"/>
      <c r="L1628" s="607"/>
      <c r="M1628" s="601"/>
      <c r="N1628" s="590"/>
    </row>
    <row r="1629" spans="1:14" s="38" customFormat="1" ht="12" customHeight="1" hidden="1">
      <c r="A1629" s="226"/>
      <c r="B1629" s="407"/>
      <c r="C1629" s="199" t="s">
        <v>1323</v>
      </c>
      <c r="D1629" s="221">
        <v>361300</v>
      </c>
      <c r="E1629" s="203"/>
      <c r="F1629" s="519"/>
      <c r="G1629" s="808"/>
      <c r="H1629" s="748"/>
      <c r="I1629" s="751"/>
      <c r="J1629" s="575"/>
      <c r="K1629" s="581"/>
      <c r="L1629" s="607"/>
      <c r="M1629" s="601"/>
      <c r="N1629" s="590"/>
    </row>
    <row r="1630" spans="1:14" s="38" customFormat="1" ht="12" customHeight="1" hidden="1">
      <c r="A1630" s="226"/>
      <c r="B1630" s="407"/>
      <c r="C1630" s="61" t="s">
        <v>365</v>
      </c>
      <c r="D1630" s="221">
        <v>701000</v>
      </c>
      <c r="E1630" s="203"/>
      <c r="F1630" s="519"/>
      <c r="G1630" s="808"/>
      <c r="H1630" s="748"/>
      <c r="I1630" s="751"/>
      <c r="J1630" s="575"/>
      <c r="K1630" s="581"/>
      <c r="L1630" s="607"/>
      <c r="M1630" s="601"/>
      <c r="N1630" s="590"/>
    </row>
    <row r="1631" spans="1:14" s="38" customFormat="1" ht="15" hidden="1" thickBot="1">
      <c r="A1631" s="228"/>
      <c r="B1631" s="229"/>
      <c r="C1631" s="342" t="s">
        <v>896</v>
      </c>
      <c r="D1631" s="213">
        <f>D1623+D1624+D1627+D1629+D1630</f>
        <v>18198300</v>
      </c>
      <c r="E1631" s="203"/>
      <c r="F1631" s="519"/>
      <c r="G1631" s="808"/>
      <c r="H1631" s="748"/>
      <c r="I1631" s="751"/>
      <c r="J1631" s="575"/>
      <c r="K1631" s="581"/>
      <c r="L1631" s="607"/>
      <c r="M1631" s="601"/>
      <c r="N1631" s="590"/>
    </row>
    <row r="1632" spans="1:14" s="44" customFormat="1" ht="16.5" hidden="1" thickBot="1">
      <c r="A1632" s="353"/>
      <c r="B1632" s="375"/>
      <c r="C1632" s="354"/>
      <c r="D1632" s="346"/>
      <c r="E1632" s="346">
        <f>E1569+E1616</f>
        <v>6815768.9</v>
      </c>
      <c r="F1632" s="551" t="e">
        <f>E1632/D1632</f>
        <v>#DIV/0!</v>
      </c>
      <c r="G1632" s="808"/>
      <c r="H1632" s="748"/>
      <c r="I1632" s="728">
        <f>I1544+I1534+I1532+I1531+I1496+I1492+I1479+I1478+I1459+I1453+I1442+I1429+I1413+I1409+I1407</f>
        <v>726000</v>
      </c>
      <c r="J1632" s="729">
        <f>J1611+J1582+J1580+J1533+J1498+J1492+J1472+J1438+J1419</f>
        <v>476000</v>
      </c>
      <c r="K1632" s="568">
        <f>I1632-J1632</f>
        <v>250000</v>
      </c>
      <c r="L1632" s="730">
        <v>18000</v>
      </c>
      <c r="M1632" s="731">
        <v>158000</v>
      </c>
      <c r="N1632" s="589"/>
    </row>
    <row r="1633" spans="1:14" s="44" customFormat="1" ht="16.5" thickTop="1">
      <c r="A1633" s="973"/>
      <c r="B1633" s="1218" t="s">
        <v>898</v>
      </c>
      <c r="C1633" s="1219"/>
      <c r="D1633" s="355"/>
      <c r="E1633" s="349"/>
      <c r="F1633" s="553"/>
      <c r="G1633" s="808"/>
      <c r="H1633" s="748"/>
      <c r="I1633" s="728"/>
      <c r="J1633" s="729"/>
      <c r="K1633" s="568"/>
      <c r="L1633" s="730"/>
      <c r="M1633" s="731"/>
      <c r="N1633" s="589"/>
    </row>
    <row r="1634" spans="1:14" s="44" customFormat="1" ht="13.5">
      <c r="A1634" s="1062"/>
      <c r="B1634" s="231"/>
      <c r="C1634" s="1275" t="s">
        <v>899</v>
      </c>
      <c r="D1634" s="1237"/>
      <c r="E1634" s="197"/>
      <c r="F1634" s="557"/>
      <c r="G1634" s="808"/>
      <c r="H1634" s="748"/>
      <c r="I1634" s="728"/>
      <c r="J1634" s="729"/>
      <c r="K1634" s="568"/>
      <c r="L1634" s="730"/>
      <c r="M1634" s="731"/>
      <c r="N1634" s="589"/>
    </row>
    <row r="1635" spans="1:14" s="66" customFormat="1" ht="12" customHeight="1">
      <c r="A1635" s="295" t="s">
        <v>823</v>
      </c>
      <c r="B1635" s="281">
        <v>463</v>
      </c>
      <c r="C1635" s="595" t="s">
        <v>662</v>
      </c>
      <c r="D1635" s="899">
        <f>D1636+D1645</f>
        <v>585000</v>
      </c>
      <c r="E1635" s="376">
        <f>E1636+E1645</f>
        <v>137339.01</v>
      </c>
      <c r="F1635" s="530">
        <f>E1635/D1635</f>
        <v>0.23476753846153847</v>
      </c>
      <c r="G1635" s="808"/>
      <c r="H1635" s="748">
        <f>D1635+G1635</f>
        <v>585000</v>
      </c>
      <c r="I1635" s="728"/>
      <c r="J1635" s="729"/>
      <c r="K1635" s="571"/>
      <c r="L1635" s="730"/>
      <c r="M1635" s="731"/>
      <c r="N1635" s="594"/>
    </row>
    <row r="1636" spans="1:14" s="66" customFormat="1" ht="12" hidden="1">
      <c r="A1636" s="266"/>
      <c r="B1636" s="736">
        <v>4631</v>
      </c>
      <c r="C1636" s="596" t="s">
        <v>663</v>
      </c>
      <c r="D1636" s="900">
        <v>532000</v>
      </c>
      <c r="E1636" s="377">
        <f>E1637+E1643</f>
        <v>137339.01</v>
      </c>
      <c r="F1636" s="558"/>
      <c r="G1636" s="808"/>
      <c r="H1636" s="892">
        <f>D1636+G1636</f>
        <v>532000</v>
      </c>
      <c r="I1636" s="728"/>
      <c r="J1636" s="729"/>
      <c r="K1636" s="571"/>
      <c r="L1636" s="730"/>
      <c r="M1636" s="731"/>
      <c r="N1636" s="594"/>
    </row>
    <row r="1637" spans="1:14" s="44" customFormat="1" ht="12" hidden="1">
      <c r="A1637" s="28"/>
      <c r="B1637" s="257">
        <v>421</v>
      </c>
      <c r="C1637" s="598" t="s">
        <v>139</v>
      </c>
      <c r="D1637" s="324"/>
      <c r="E1637" s="62">
        <f>SUM(E1638:E1642)</f>
        <v>113686.06000000001</v>
      </c>
      <c r="F1637" s="318" t="e">
        <f>E1637/D1637</f>
        <v>#DIV/0!</v>
      </c>
      <c r="G1637" s="808"/>
      <c r="H1637" s="892"/>
      <c r="I1637" s="728"/>
      <c r="J1637" s="729"/>
      <c r="K1637" s="568"/>
      <c r="L1637" s="730"/>
      <c r="M1637" s="731"/>
      <c r="N1637" s="589"/>
    </row>
    <row r="1638" spans="1:14" s="44" customFormat="1" ht="12" hidden="1">
      <c r="A1638" s="45"/>
      <c r="B1638" s="333">
        <v>4211</v>
      </c>
      <c r="C1638" s="589" t="s">
        <v>244</v>
      </c>
      <c r="D1638" s="738"/>
      <c r="E1638" s="207">
        <v>13603.33</v>
      </c>
      <c r="F1638" s="519"/>
      <c r="G1638" s="808"/>
      <c r="H1638" s="892"/>
      <c r="I1638" s="728"/>
      <c r="J1638" s="729"/>
      <c r="K1638" s="568"/>
      <c r="L1638" s="730"/>
      <c r="M1638" s="731"/>
      <c r="N1638" s="589"/>
    </row>
    <row r="1639" spans="1:14" s="44" customFormat="1" ht="12" hidden="1">
      <c r="A1639" s="45"/>
      <c r="B1639" s="333">
        <v>4212</v>
      </c>
      <c r="C1639" s="589" t="s">
        <v>245</v>
      </c>
      <c r="D1639" s="738"/>
      <c r="E1639" s="207">
        <v>69919.02</v>
      </c>
      <c r="F1639" s="519"/>
      <c r="G1639" s="808"/>
      <c r="H1639" s="892"/>
      <c r="I1639" s="728"/>
      <c r="J1639" s="729"/>
      <c r="K1639" s="568"/>
      <c r="L1639" s="730"/>
      <c r="M1639" s="731"/>
      <c r="N1639" s="589"/>
    </row>
    <row r="1640" spans="1:14" s="44" customFormat="1" ht="12" hidden="1">
      <c r="A1640" s="45"/>
      <c r="B1640" s="333">
        <v>4213</v>
      </c>
      <c r="C1640" s="589" t="s">
        <v>246</v>
      </c>
      <c r="D1640" s="738"/>
      <c r="E1640" s="207">
        <v>5012</v>
      </c>
      <c r="F1640" s="519"/>
      <c r="G1640" s="808"/>
      <c r="H1640" s="892"/>
      <c r="I1640" s="728"/>
      <c r="J1640" s="729"/>
      <c r="K1640" s="568"/>
      <c r="L1640" s="730"/>
      <c r="M1640" s="731"/>
      <c r="N1640" s="589"/>
    </row>
    <row r="1641" spans="1:14" s="44" customFormat="1" ht="12" hidden="1">
      <c r="A1641" s="45"/>
      <c r="B1641" s="333">
        <v>4214</v>
      </c>
      <c r="C1641" s="589" t="s">
        <v>140</v>
      </c>
      <c r="D1641" s="738"/>
      <c r="E1641" s="207">
        <v>21254.11</v>
      </c>
      <c r="F1641" s="519"/>
      <c r="G1641" s="808"/>
      <c r="H1641" s="892"/>
      <c r="I1641" s="728"/>
      <c r="J1641" s="729"/>
      <c r="K1641" s="568"/>
      <c r="L1641" s="730"/>
      <c r="M1641" s="731"/>
      <c r="N1641" s="589"/>
    </row>
    <row r="1642" spans="1:14" s="44" customFormat="1" ht="12" hidden="1">
      <c r="A1642" s="45"/>
      <c r="B1642" s="333">
        <v>4215</v>
      </c>
      <c r="C1642" s="589" t="s">
        <v>247</v>
      </c>
      <c r="D1642" s="738"/>
      <c r="E1642" s="207">
        <v>3897.6</v>
      </c>
      <c r="F1642" s="519"/>
      <c r="G1642" s="808"/>
      <c r="H1642" s="892"/>
      <c r="I1642" s="728"/>
      <c r="J1642" s="729"/>
      <c r="K1642" s="568"/>
      <c r="L1642" s="730"/>
      <c r="M1642" s="731"/>
      <c r="N1642" s="589"/>
    </row>
    <row r="1643" spans="1:14" s="44" customFormat="1" ht="12" hidden="1">
      <c r="A1643" s="28"/>
      <c r="B1643" s="257">
        <v>423</v>
      </c>
      <c r="C1643" s="598" t="s">
        <v>146</v>
      </c>
      <c r="D1643" s="324"/>
      <c r="E1643" s="62">
        <f>E1644</f>
        <v>23652.95</v>
      </c>
      <c r="F1643" s="318" t="e">
        <f>E1643/D1643</f>
        <v>#DIV/0!</v>
      </c>
      <c r="G1643" s="808"/>
      <c r="H1643" s="892"/>
      <c r="I1643" s="728"/>
      <c r="J1643" s="729"/>
      <c r="K1643" s="568"/>
      <c r="L1643" s="730"/>
      <c r="M1643" s="731"/>
      <c r="N1643" s="589"/>
    </row>
    <row r="1644" spans="1:14" s="44" customFormat="1" ht="12" hidden="1">
      <c r="A1644" s="45"/>
      <c r="B1644" s="333">
        <v>4235</v>
      </c>
      <c r="C1644" s="589" t="s">
        <v>151</v>
      </c>
      <c r="D1644" s="738"/>
      <c r="E1644" s="55">
        <v>23652.95</v>
      </c>
      <c r="F1644" s="318"/>
      <c r="G1644" s="808"/>
      <c r="H1644" s="892"/>
      <c r="I1644" s="728"/>
      <c r="J1644" s="729"/>
      <c r="K1644" s="568"/>
      <c r="L1644" s="730"/>
      <c r="M1644" s="731"/>
      <c r="N1644" s="589"/>
    </row>
    <row r="1645" spans="1:14" s="92" customFormat="1" ht="12" hidden="1">
      <c r="A1645" s="234"/>
      <c r="B1645" s="736">
        <v>4632</v>
      </c>
      <c r="C1645" s="598" t="s">
        <v>665</v>
      </c>
      <c r="D1645" s="324">
        <v>53000</v>
      </c>
      <c r="E1645" s="200">
        <f>E1646</f>
        <v>0</v>
      </c>
      <c r="F1645" s="517"/>
      <c r="G1645" s="808"/>
      <c r="H1645" s="892">
        <f>D1645+G1645</f>
        <v>53000</v>
      </c>
      <c r="I1645" s="751"/>
      <c r="J1645" s="575"/>
      <c r="K1645" s="582"/>
      <c r="L1645" s="607"/>
      <c r="M1645" s="601"/>
      <c r="N1645" s="593"/>
    </row>
    <row r="1646" spans="1:14" s="66" customFormat="1" ht="12" hidden="1">
      <c r="A1646" s="75"/>
      <c r="B1646" s="736">
        <v>512</v>
      </c>
      <c r="C1646" s="596" t="s">
        <v>273</v>
      </c>
      <c r="D1646" s="324"/>
      <c r="E1646" s="198">
        <f>E1647</f>
        <v>0</v>
      </c>
      <c r="F1646" s="318" t="e">
        <f>E1646/D1646</f>
        <v>#DIV/0!</v>
      </c>
      <c r="G1646" s="808"/>
      <c r="H1646" s="748"/>
      <c r="I1646" s="728"/>
      <c r="J1646" s="729"/>
      <c r="K1646" s="571"/>
      <c r="L1646" s="730"/>
      <c r="M1646" s="731"/>
      <c r="N1646" s="594"/>
    </row>
    <row r="1647" spans="1:14" s="66" customFormat="1" ht="12" hidden="1">
      <c r="A1647" s="51"/>
      <c r="B1647" s="387">
        <v>5122</v>
      </c>
      <c r="C1647" s="594" t="s">
        <v>276</v>
      </c>
      <c r="D1647" s="739"/>
      <c r="E1647" s="207">
        <v>0</v>
      </c>
      <c r="F1647" s="517"/>
      <c r="G1647" s="808"/>
      <c r="H1647" s="748"/>
      <c r="I1647" s="728"/>
      <c r="J1647" s="729"/>
      <c r="K1647" s="571"/>
      <c r="L1647" s="730"/>
      <c r="M1647" s="731"/>
      <c r="N1647" s="594"/>
    </row>
    <row r="1648" spans="1:14" s="38" customFormat="1" ht="12">
      <c r="A1648" s="59" t="s">
        <v>824</v>
      </c>
      <c r="B1648" s="287">
        <v>472</v>
      </c>
      <c r="C1648" s="599" t="s">
        <v>902</v>
      </c>
      <c r="D1648" s="767">
        <f>SUM(D1649:D1650)</f>
        <v>3200000</v>
      </c>
      <c r="E1648" s="198">
        <f>E1649+E1650</f>
        <v>1108818.07</v>
      </c>
      <c r="F1648" s="517">
        <f>E1648/D1648</f>
        <v>0.346505646875</v>
      </c>
      <c r="G1648" s="1072"/>
      <c r="H1648" s="748">
        <f>D1648+G1648</f>
        <v>3200000</v>
      </c>
      <c r="I1648" s="751"/>
      <c r="J1648" s="575"/>
      <c r="K1648" s="581"/>
      <c r="L1648" s="607"/>
      <c r="M1648" s="601"/>
      <c r="N1648" s="590"/>
    </row>
    <row r="1649" spans="1:14" s="66" customFormat="1" ht="12">
      <c r="A1649" s="75"/>
      <c r="B1649" s="274">
        <v>4728</v>
      </c>
      <c r="C1649" s="706" t="s">
        <v>903</v>
      </c>
      <c r="D1649" s="900">
        <v>600000</v>
      </c>
      <c r="E1649" s="74">
        <v>223686.29</v>
      </c>
      <c r="F1649" s="318">
        <f>E1649/D1649</f>
        <v>0.37281048333333333</v>
      </c>
      <c r="G1649" s="808"/>
      <c r="H1649" s="892">
        <f>D1649+G1649</f>
        <v>600000</v>
      </c>
      <c r="I1649" s="728"/>
      <c r="J1649" s="729"/>
      <c r="K1649" s="571"/>
      <c r="L1649" s="730"/>
      <c r="M1649" s="731"/>
      <c r="N1649" s="594"/>
    </row>
    <row r="1650" spans="1:14" s="66" customFormat="1" ht="12">
      <c r="A1650" s="75"/>
      <c r="B1650" s="736">
        <v>4729</v>
      </c>
      <c r="C1650" s="596" t="s">
        <v>608</v>
      </c>
      <c r="D1650" s="324">
        <v>2600000</v>
      </c>
      <c r="E1650" s="200">
        <v>885131.78</v>
      </c>
      <c r="F1650" s="318"/>
      <c r="G1650" s="808"/>
      <c r="H1650" s="892">
        <f>D1650+G1650</f>
        <v>2600000</v>
      </c>
      <c r="I1650" s="728"/>
      <c r="J1650" s="729"/>
      <c r="K1650" s="571"/>
      <c r="L1650" s="730"/>
      <c r="M1650" s="731"/>
      <c r="N1650" s="594"/>
    </row>
    <row r="1651" spans="1:14" s="44" customFormat="1" ht="12" hidden="1">
      <c r="A1651" s="45"/>
      <c r="B1651" s="333">
        <v>472931</v>
      </c>
      <c r="C1651" s="589" t="s">
        <v>904</v>
      </c>
      <c r="D1651" s="739"/>
      <c r="E1651" s="235">
        <v>50000</v>
      </c>
      <c r="F1651" s="318"/>
      <c r="G1651" s="808"/>
      <c r="H1651" s="748"/>
      <c r="I1651" s="728"/>
      <c r="J1651" s="729"/>
      <c r="K1651" s="568"/>
      <c r="L1651" s="730"/>
      <c r="M1651" s="731"/>
      <c r="N1651" s="589"/>
    </row>
    <row r="1652" spans="1:14" s="44" customFormat="1" ht="12" hidden="1">
      <c r="A1652" s="45"/>
      <c r="B1652" s="333"/>
      <c r="C1652" s="740" t="s">
        <v>905</v>
      </c>
      <c r="D1652" s="739"/>
      <c r="E1652" s="55"/>
      <c r="F1652" s="318"/>
      <c r="G1652" s="808"/>
      <c r="H1652" s="748"/>
      <c r="I1652" s="728"/>
      <c r="J1652" s="729"/>
      <c r="K1652" s="568"/>
      <c r="L1652" s="730"/>
      <c r="M1652" s="731"/>
      <c r="N1652" s="589"/>
    </row>
    <row r="1653" spans="1:14" s="44" customFormat="1" ht="13.5">
      <c r="A1653" s="323"/>
      <c r="B1653" s="246"/>
      <c r="C1653" s="870" t="s">
        <v>906</v>
      </c>
      <c r="D1653" s="324">
        <f>D1635+D1648</f>
        <v>3785000</v>
      </c>
      <c r="E1653" s="200">
        <f>E1635+E1648</f>
        <v>1246157.08</v>
      </c>
      <c r="F1653" s="372">
        <f>E1653/D1653</f>
        <v>0.32923568824306476</v>
      </c>
      <c r="G1653" s="808"/>
      <c r="H1653" s="748">
        <f>D1653+G1653</f>
        <v>3785000</v>
      </c>
      <c r="I1653" s="728"/>
      <c r="J1653" s="729"/>
      <c r="K1653" s="568"/>
      <c r="L1653" s="730"/>
      <c r="M1653" s="731"/>
      <c r="N1653" s="589"/>
    </row>
    <row r="1654" spans="1:14" s="38" customFormat="1" ht="13.5" hidden="1">
      <c r="A1654" s="222"/>
      <c r="B1654" s="223"/>
      <c r="C1654" s="820" t="s">
        <v>907</v>
      </c>
      <c r="D1654" s="224"/>
      <c r="E1654" s="225"/>
      <c r="F1654" s="522"/>
      <c r="G1654" s="808"/>
      <c r="H1654" s="748"/>
      <c r="I1654" s="751"/>
      <c r="J1654" s="575"/>
      <c r="K1654" s="581"/>
      <c r="L1654" s="607"/>
      <c r="M1654" s="601"/>
      <c r="N1654" s="590"/>
    </row>
    <row r="1655" spans="1:14" s="38" customFormat="1" ht="12" hidden="1">
      <c r="A1655" s="226"/>
      <c r="B1655" s="407"/>
      <c r="C1655" s="599" t="s">
        <v>360</v>
      </c>
      <c r="D1655" s="749">
        <f>D1653</f>
        <v>3785000</v>
      </c>
      <c r="E1655" s="203"/>
      <c r="F1655" s="519"/>
      <c r="G1655" s="808"/>
      <c r="H1655" s="748"/>
      <c r="I1655" s="751"/>
      <c r="J1655" s="575"/>
      <c r="K1655" s="581"/>
      <c r="L1655" s="607"/>
      <c r="M1655" s="601"/>
      <c r="N1655" s="590"/>
    </row>
    <row r="1656" spans="1:14" s="38" customFormat="1" ht="12" customHeight="1" hidden="1">
      <c r="A1656" s="226"/>
      <c r="B1656" s="407"/>
      <c r="C1656" s="599" t="s">
        <v>361</v>
      </c>
      <c r="D1656" s="749"/>
      <c r="E1656" s="203"/>
      <c r="F1656" s="519"/>
      <c r="G1656" s="808"/>
      <c r="H1656" s="748"/>
      <c r="I1656" s="751"/>
      <c r="J1656" s="575"/>
      <c r="K1656" s="581"/>
      <c r="L1656" s="607"/>
      <c r="M1656" s="601"/>
      <c r="N1656" s="590"/>
    </row>
    <row r="1657" spans="1:14" s="38" customFormat="1" ht="12" customHeight="1" hidden="1">
      <c r="A1657" s="226"/>
      <c r="B1657" s="407"/>
      <c r="C1657" s="599" t="s">
        <v>362</v>
      </c>
      <c r="D1657" s="749"/>
      <c r="E1657" s="203"/>
      <c r="F1657" s="519"/>
      <c r="G1657" s="808"/>
      <c r="H1657" s="748"/>
      <c r="I1657" s="751"/>
      <c r="J1657" s="575"/>
      <c r="K1657" s="581"/>
      <c r="L1657" s="607"/>
      <c r="M1657" s="601"/>
      <c r="N1657" s="590"/>
    </row>
    <row r="1658" spans="1:14" s="38" customFormat="1" ht="12" customHeight="1" hidden="1">
      <c r="A1658" s="226"/>
      <c r="B1658" s="407"/>
      <c r="C1658" s="599" t="s">
        <v>363</v>
      </c>
      <c r="D1658" s="749"/>
      <c r="E1658" s="203"/>
      <c r="F1658" s="519"/>
      <c r="G1658" s="808"/>
      <c r="H1658" s="748"/>
      <c r="I1658" s="751"/>
      <c r="J1658" s="575"/>
      <c r="K1658" s="581"/>
      <c r="L1658" s="607"/>
      <c r="M1658" s="601"/>
      <c r="N1658" s="590"/>
    </row>
    <row r="1659" spans="1:14" s="38" customFormat="1" ht="12" customHeight="1" hidden="1">
      <c r="A1659" s="226"/>
      <c r="B1659" s="407"/>
      <c r="C1659" s="599" t="s">
        <v>364</v>
      </c>
      <c r="D1659" s="749"/>
      <c r="E1659" s="203"/>
      <c r="F1659" s="519"/>
      <c r="G1659" s="808"/>
      <c r="H1659" s="748"/>
      <c r="I1659" s="751"/>
      <c r="J1659" s="575"/>
      <c r="K1659" s="581"/>
      <c r="L1659" s="607"/>
      <c r="M1659" s="601"/>
      <c r="N1659" s="590"/>
    </row>
    <row r="1660" spans="1:14" s="38" customFormat="1" ht="12" customHeight="1" hidden="1">
      <c r="A1660" s="226"/>
      <c r="B1660" s="407"/>
      <c r="C1660" s="599" t="s">
        <v>365</v>
      </c>
      <c r="D1660" s="749"/>
      <c r="E1660" s="203"/>
      <c r="F1660" s="519"/>
      <c r="G1660" s="808"/>
      <c r="H1660" s="748"/>
      <c r="I1660" s="751"/>
      <c r="J1660" s="575"/>
      <c r="K1660" s="581"/>
      <c r="L1660" s="607"/>
      <c r="M1660" s="601"/>
      <c r="N1660" s="590"/>
    </row>
    <row r="1661" spans="1:14" s="38" customFormat="1" ht="13.5" hidden="1">
      <c r="A1661" s="228"/>
      <c r="B1661" s="407"/>
      <c r="C1661" s="867" t="s">
        <v>908</v>
      </c>
      <c r="D1661" s="749">
        <f>D1655</f>
        <v>3785000</v>
      </c>
      <c r="E1661" s="203"/>
      <c r="F1661" s="519"/>
      <c r="G1661" s="808"/>
      <c r="H1661" s="748"/>
      <c r="I1661" s="751"/>
      <c r="J1661" s="575"/>
      <c r="K1661" s="581"/>
      <c r="L1661" s="607"/>
      <c r="M1661" s="601"/>
      <c r="N1661" s="590"/>
    </row>
    <row r="1662" spans="1:14" s="44" customFormat="1" ht="16.5" thickBot="1">
      <c r="A1662" s="353"/>
      <c r="B1662" s="737"/>
      <c r="C1662" s="727" t="s">
        <v>909</v>
      </c>
      <c r="D1662" s="901">
        <f>SUM(D1653)</f>
        <v>3785000</v>
      </c>
      <c r="E1662" s="848">
        <f>SUM(E1653)</f>
        <v>1246157.08</v>
      </c>
      <c r="F1662" s="850">
        <f>E1662/D1662</f>
        <v>0.32923568824306476</v>
      </c>
      <c r="G1662" s="844"/>
      <c r="H1662" s="855">
        <f>D1662+G1662</f>
        <v>3785000</v>
      </c>
      <c r="I1662" s="728"/>
      <c r="J1662" s="729"/>
      <c r="K1662" s="568"/>
      <c r="L1662" s="730"/>
      <c r="M1662" s="731"/>
      <c r="N1662" s="589"/>
    </row>
    <row r="1663" spans="1:14" s="44" customFormat="1" ht="15" hidden="1" thickTop="1">
      <c r="A1663" s="724"/>
      <c r="B1663" s="737"/>
      <c r="C1663" s="341" t="s">
        <v>576</v>
      </c>
      <c r="D1663" s="791"/>
      <c r="E1663" s="692"/>
      <c r="F1663" s="720"/>
      <c r="G1663" s="808"/>
      <c r="H1663" s="748"/>
      <c r="I1663" s="728"/>
      <c r="J1663" s="729"/>
      <c r="K1663" s="568"/>
      <c r="L1663" s="730"/>
      <c r="M1663" s="731"/>
      <c r="N1663" s="589"/>
    </row>
    <row r="1664" spans="1:14" s="44" customFormat="1" ht="12" hidden="1">
      <c r="A1664" s="724"/>
      <c r="B1664" s="737"/>
      <c r="C1664" s="599" t="s">
        <v>360</v>
      </c>
      <c r="D1664" s="789">
        <f>D1655</f>
        <v>3785000</v>
      </c>
      <c r="E1664" s="692"/>
      <c r="F1664" s="720"/>
      <c r="G1664" s="808"/>
      <c r="H1664" s="748"/>
      <c r="I1664" s="728"/>
      <c r="J1664" s="729"/>
      <c r="K1664" s="568"/>
      <c r="L1664" s="730"/>
      <c r="M1664" s="731"/>
      <c r="N1664" s="589"/>
    </row>
    <row r="1665" spans="1:14" s="44" customFormat="1" ht="15" hidden="1" thickBot="1">
      <c r="A1665" s="724"/>
      <c r="B1665" s="737"/>
      <c r="C1665" s="342" t="s">
        <v>577</v>
      </c>
      <c r="D1665" s="791">
        <f>D1664</f>
        <v>3785000</v>
      </c>
      <c r="E1665" s="692"/>
      <c r="F1665" s="720"/>
      <c r="G1665" s="808"/>
      <c r="H1665" s="748"/>
      <c r="I1665" s="728"/>
      <c r="J1665" s="729"/>
      <c r="K1665" s="568"/>
      <c r="L1665" s="730"/>
      <c r="M1665" s="731"/>
      <c r="N1665" s="589"/>
    </row>
    <row r="1666" spans="1:14" s="44" customFormat="1" ht="16.5" hidden="1" thickBot="1">
      <c r="A1666" s="724"/>
      <c r="B1666" s="737"/>
      <c r="C1666" s="727"/>
      <c r="D1666" s="791"/>
      <c r="E1666" s="692"/>
      <c r="F1666" s="720"/>
      <c r="G1666" s="808"/>
      <c r="H1666" s="748"/>
      <c r="I1666" s="728"/>
      <c r="J1666" s="729"/>
      <c r="K1666" s="568"/>
      <c r="L1666" s="730"/>
      <c r="M1666" s="731"/>
      <c r="N1666" s="589"/>
    </row>
    <row r="1667" spans="1:14" s="44" customFormat="1" ht="16.5" thickTop="1">
      <c r="A1667" s="973"/>
      <c r="B1667" s="1239" t="s">
        <v>910</v>
      </c>
      <c r="C1667" s="1240"/>
      <c r="D1667" s="741"/>
      <c r="E1667" s="349"/>
      <c r="F1667" s="528"/>
      <c r="G1667" s="808"/>
      <c r="H1667" s="748"/>
      <c r="I1667" s="728"/>
      <c r="J1667" s="729"/>
      <c r="K1667" s="568"/>
      <c r="L1667" s="730"/>
      <c r="M1667" s="731"/>
      <c r="N1667" s="589"/>
    </row>
    <row r="1668" spans="1:14" s="44" customFormat="1" ht="13.5">
      <c r="A1668" s="1062"/>
      <c r="B1668" s="231"/>
      <c r="C1668" s="1237" t="s">
        <v>911</v>
      </c>
      <c r="D1668" s="1237"/>
      <c r="E1668" s="197"/>
      <c r="F1668" s="557"/>
      <c r="G1668" s="808"/>
      <c r="H1668" s="748"/>
      <c r="I1668" s="728"/>
      <c r="J1668" s="729"/>
      <c r="K1668" s="568"/>
      <c r="L1668" s="730"/>
      <c r="M1668" s="731"/>
      <c r="N1668" s="589"/>
    </row>
    <row r="1669" spans="1:14" s="44" customFormat="1" ht="12">
      <c r="A1669" s="975" t="s">
        <v>827</v>
      </c>
      <c r="B1669" s="60">
        <v>411</v>
      </c>
      <c r="C1669" s="61" t="s">
        <v>126</v>
      </c>
      <c r="D1669" s="1133">
        <v>10845000</v>
      </c>
      <c r="E1669" s="62">
        <f>E1670</f>
        <v>5189388.5</v>
      </c>
      <c r="F1669" s="517">
        <f>E1669/D1669</f>
        <v>0.478505163669894</v>
      </c>
      <c r="G1669" s="808"/>
      <c r="H1669" s="748">
        <f>D1669+G1669</f>
        <v>10845000</v>
      </c>
      <c r="I1669" s="728"/>
      <c r="J1669" s="729"/>
      <c r="K1669" s="568"/>
      <c r="L1669" s="730"/>
      <c r="M1669" s="731"/>
      <c r="N1669" s="589"/>
    </row>
    <row r="1670" spans="1:14" s="44" customFormat="1" ht="12" hidden="1">
      <c r="A1670" s="107"/>
      <c r="B1670" s="67">
        <v>4111</v>
      </c>
      <c r="C1670" s="68" t="s">
        <v>126</v>
      </c>
      <c r="D1670" s="1058"/>
      <c r="E1670" s="74">
        <v>5189388.5</v>
      </c>
      <c r="F1670" s="318"/>
      <c r="G1670" s="808"/>
      <c r="H1670" s="748"/>
      <c r="I1670" s="728"/>
      <c r="J1670" s="729"/>
      <c r="K1670" s="568"/>
      <c r="L1670" s="730"/>
      <c r="M1670" s="731"/>
      <c r="N1670" s="589"/>
    </row>
    <row r="1671" spans="1:14" s="44" customFormat="1" ht="12">
      <c r="A1671" s="59" t="s">
        <v>477</v>
      </c>
      <c r="B1671" s="60">
        <v>412</v>
      </c>
      <c r="C1671" s="61" t="s">
        <v>127</v>
      </c>
      <c r="D1671" s="1133">
        <v>1941000</v>
      </c>
      <c r="E1671" s="62">
        <f>E1672+E1673+E1674</f>
        <v>928861.5</v>
      </c>
      <c r="F1671" s="530">
        <f>E1671/D1671</f>
        <v>0.47854791344667696</v>
      </c>
      <c r="G1671" s="808"/>
      <c r="H1671" s="748">
        <f>D1671+G1671</f>
        <v>1941000</v>
      </c>
      <c r="I1671" s="728"/>
      <c r="J1671" s="729"/>
      <c r="K1671" s="568"/>
      <c r="L1671" s="730"/>
      <c r="M1671" s="731"/>
      <c r="N1671" s="589"/>
    </row>
    <row r="1672" spans="1:14" s="44" customFormat="1" ht="12" hidden="1">
      <c r="A1672" s="28"/>
      <c r="B1672" s="67">
        <v>4121</v>
      </c>
      <c r="C1672" s="199" t="s">
        <v>316</v>
      </c>
      <c r="D1672" s="198"/>
      <c r="E1672" s="74">
        <v>570816.3</v>
      </c>
      <c r="F1672" s="530"/>
      <c r="G1672" s="808"/>
      <c r="H1672" s="748"/>
      <c r="I1672" s="728"/>
      <c r="J1672" s="729"/>
      <c r="K1672" s="568"/>
      <c r="L1672" s="730"/>
      <c r="M1672" s="731"/>
      <c r="N1672" s="589"/>
    </row>
    <row r="1673" spans="1:14" s="44" customFormat="1" ht="12" hidden="1">
      <c r="A1673" s="28"/>
      <c r="B1673" s="67">
        <v>4122</v>
      </c>
      <c r="C1673" s="199" t="s">
        <v>130</v>
      </c>
      <c r="D1673" s="200"/>
      <c r="E1673" s="74">
        <v>319128.25</v>
      </c>
      <c r="F1673" s="530"/>
      <c r="G1673" s="808"/>
      <c r="H1673" s="748"/>
      <c r="I1673" s="728"/>
      <c r="J1673" s="729"/>
      <c r="K1673" s="568"/>
      <c r="L1673" s="730"/>
      <c r="M1673" s="731"/>
      <c r="N1673" s="589"/>
    </row>
    <row r="1674" spans="1:14" s="44" customFormat="1" ht="12" hidden="1">
      <c r="A1674" s="28"/>
      <c r="B1674" s="67">
        <v>4123</v>
      </c>
      <c r="C1674" s="199" t="s">
        <v>132</v>
      </c>
      <c r="D1674" s="200"/>
      <c r="E1674" s="74">
        <v>38916.95</v>
      </c>
      <c r="F1674" s="530"/>
      <c r="G1674" s="808"/>
      <c r="H1674" s="748"/>
      <c r="I1674" s="728"/>
      <c r="J1674" s="729"/>
      <c r="K1674" s="568"/>
      <c r="L1674" s="730"/>
      <c r="M1674" s="731"/>
      <c r="N1674" s="589"/>
    </row>
    <row r="1675" spans="1:14" s="38" customFormat="1" ht="12">
      <c r="A1675" s="876" t="s">
        <v>478</v>
      </c>
      <c r="B1675" s="60">
        <v>414</v>
      </c>
      <c r="C1675" s="201" t="s">
        <v>134</v>
      </c>
      <c r="D1675" s="198">
        <v>200000</v>
      </c>
      <c r="E1675" s="202">
        <f>E1676+E1677+E1678</f>
        <v>62157</v>
      </c>
      <c r="F1675" s="530">
        <f>E1675/D1675</f>
        <v>0.310785</v>
      </c>
      <c r="G1675" s="1135">
        <v>0</v>
      </c>
      <c r="H1675" s="748">
        <f>D1675+G1675</f>
        <v>200000</v>
      </c>
      <c r="I1675" s="751"/>
      <c r="J1675" s="575"/>
      <c r="K1675" s="581"/>
      <c r="L1675" s="607"/>
      <c r="M1675" s="601"/>
      <c r="N1675" s="590"/>
    </row>
    <row r="1676" spans="1:14" s="38" customFormat="1" ht="12" hidden="1">
      <c r="A1676" s="858"/>
      <c r="B1676" s="67">
        <v>4141</v>
      </c>
      <c r="C1676" s="199" t="s">
        <v>186</v>
      </c>
      <c r="D1676" s="200"/>
      <c r="E1676" s="203">
        <v>0</v>
      </c>
      <c r="F1676" s="533"/>
      <c r="G1676" s="1135"/>
      <c r="H1676" s="748"/>
      <c r="I1676" s="751"/>
      <c r="J1676" s="575"/>
      <c r="K1676" s="581"/>
      <c r="L1676" s="607"/>
      <c r="M1676" s="601"/>
      <c r="N1676" s="590"/>
    </row>
    <row r="1677" spans="1:14" s="38" customFormat="1" ht="12" hidden="1">
      <c r="A1677" s="858"/>
      <c r="B1677" s="67">
        <v>4143</v>
      </c>
      <c r="C1677" s="199" t="s">
        <v>135</v>
      </c>
      <c r="D1677" s="200"/>
      <c r="E1677" s="203">
        <v>62157</v>
      </c>
      <c r="F1677" s="533"/>
      <c r="G1677" s="1135"/>
      <c r="H1677" s="748"/>
      <c r="I1677" s="751"/>
      <c r="J1677" s="575"/>
      <c r="K1677" s="581"/>
      <c r="L1677" s="607"/>
      <c r="M1677" s="601"/>
      <c r="N1677" s="590"/>
    </row>
    <row r="1678" spans="1:14" s="44" customFormat="1" ht="12" hidden="1">
      <c r="A1678" s="28"/>
      <c r="B1678" s="67">
        <v>4144</v>
      </c>
      <c r="C1678" s="199" t="s">
        <v>759</v>
      </c>
      <c r="D1678" s="200"/>
      <c r="E1678" s="203">
        <v>0</v>
      </c>
      <c r="F1678" s="519"/>
      <c r="G1678" s="1135"/>
      <c r="H1678" s="748"/>
      <c r="I1678" s="728"/>
      <c r="J1678" s="729"/>
      <c r="K1678" s="568"/>
      <c r="L1678" s="730"/>
      <c r="M1678" s="731"/>
      <c r="N1678" s="589"/>
    </row>
    <row r="1679" spans="1:14" s="44" customFormat="1" ht="12">
      <c r="A1679" s="59" t="s">
        <v>479</v>
      </c>
      <c r="B1679" s="60">
        <v>416</v>
      </c>
      <c r="C1679" s="201" t="s">
        <v>137</v>
      </c>
      <c r="D1679" s="198">
        <v>100000</v>
      </c>
      <c r="E1679" s="62">
        <f>E1680</f>
        <v>0</v>
      </c>
      <c r="F1679" s="530">
        <f>E1679/D1679</f>
        <v>0</v>
      </c>
      <c r="G1679" s="1135"/>
      <c r="H1679" s="748">
        <f>D1679+G1679</f>
        <v>100000</v>
      </c>
      <c r="I1679" s="728">
        <v>100000</v>
      </c>
      <c r="J1679" s="729"/>
      <c r="K1679" s="568"/>
      <c r="L1679" s="730"/>
      <c r="M1679" s="731"/>
      <c r="N1679" s="589"/>
    </row>
    <row r="1680" spans="1:14" s="44" customFormat="1" ht="12" hidden="1">
      <c r="A1680" s="39"/>
      <c r="B1680" s="67">
        <v>416</v>
      </c>
      <c r="C1680" s="199" t="s">
        <v>137</v>
      </c>
      <c r="D1680" s="356"/>
      <c r="E1680" s="74">
        <v>0</v>
      </c>
      <c r="F1680" s="318"/>
      <c r="G1680" s="1135"/>
      <c r="H1680" s="748"/>
      <c r="I1680" s="728"/>
      <c r="J1680" s="729"/>
      <c r="K1680" s="568"/>
      <c r="L1680" s="730"/>
      <c r="M1680" s="731"/>
      <c r="N1680" s="589"/>
    </row>
    <row r="1681" spans="1:14" s="38" customFormat="1" ht="12">
      <c r="A1681" s="59" t="s">
        <v>871</v>
      </c>
      <c r="B1681" s="60">
        <v>421</v>
      </c>
      <c r="C1681" s="61" t="s">
        <v>139</v>
      </c>
      <c r="D1681" s="198">
        <v>1300000</v>
      </c>
      <c r="E1681" s="244">
        <f>SUM(E1682:E1686)</f>
        <v>624393.5299999999</v>
      </c>
      <c r="F1681" s="530">
        <f>E1681/D1681</f>
        <v>0.48030271538461533</v>
      </c>
      <c r="G1681" s="1135">
        <v>200000</v>
      </c>
      <c r="H1681" s="748">
        <f>D1681+G1681</f>
        <v>1500000</v>
      </c>
      <c r="I1681" s="751"/>
      <c r="J1681" s="575">
        <v>150000</v>
      </c>
      <c r="K1681" s="581"/>
      <c r="L1681" s="607"/>
      <c r="M1681" s="601"/>
      <c r="N1681" s="590"/>
    </row>
    <row r="1682" spans="1:14" s="38" customFormat="1" ht="12" hidden="1">
      <c r="A1682" s="28"/>
      <c r="B1682" s="67">
        <v>4211</v>
      </c>
      <c r="C1682" s="199" t="s">
        <v>244</v>
      </c>
      <c r="D1682" s="200"/>
      <c r="E1682" s="74">
        <v>100000</v>
      </c>
      <c r="F1682" s="530"/>
      <c r="G1682" s="808"/>
      <c r="H1682" s="748"/>
      <c r="I1682" s="751"/>
      <c r="J1682" s="575"/>
      <c r="K1682" s="581"/>
      <c r="L1682" s="607"/>
      <c r="M1682" s="601"/>
      <c r="N1682" s="590"/>
    </row>
    <row r="1683" spans="1:14" s="38" customFormat="1" ht="12" hidden="1">
      <c r="A1683" s="28"/>
      <c r="B1683" s="67">
        <v>4212</v>
      </c>
      <c r="C1683" s="68" t="s">
        <v>245</v>
      </c>
      <c r="D1683" s="200"/>
      <c r="E1683" s="74">
        <v>322234.23</v>
      </c>
      <c r="F1683" s="530"/>
      <c r="G1683" s="808"/>
      <c r="H1683" s="748"/>
      <c r="I1683" s="751"/>
      <c r="J1683" s="575"/>
      <c r="K1683" s="581"/>
      <c r="L1683" s="607"/>
      <c r="M1683" s="601"/>
      <c r="N1683" s="590"/>
    </row>
    <row r="1684" spans="1:14" s="38" customFormat="1" ht="12" hidden="1">
      <c r="A1684" s="28"/>
      <c r="B1684" s="67">
        <v>4213</v>
      </c>
      <c r="C1684" s="68" t="s">
        <v>246</v>
      </c>
      <c r="D1684" s="200"/>
      <c r="E1684" s="74">
        <v>8732</v>
      </c>
      <c r="F1684" s="530"/>
      <c r="G1684" s="808"/>
      <c r="H1684" s="748"/>
      <c r="I1684" s="751"/>
      <c r="J1684" s="575"/>
      <c r="K1684" s="581"/>
      <c r="L1684" s="607"/>
      <c r="M1684" s="601"/>
      <c r="N1684" s="590"/>
    </row>
    <row r="1685" spans="1:14" s="38" customFormat="1" ht="12" hidden="1">
      <c r="A1685" s="28"/>
      <c r="B1685" s="67">
        <v>4214</v>
      </c>
      <c r="C1685" s="68" t="s">
        <v>140</v>
      </c>
      <c r="D1685" s="200"/>
      <c r="E1685" s="74">
        <v>112889.83</v>
      </c>
      <c r="F1685" s="530"/>
      <c r="G1685" s="808"/>
      <c r="H1685" s="748"/>
      <c r="I1685" s="751"/>
      <c r="J1685" s="575"/>
      <c r="K1685" s="581"/>
      <c r="L1685" s="607"/>
      <c r="M1685" s="601"/>
      <c r="N1685" s="590"/>
    </row>
    <row r="1686" spans="1:14" s="44" customFormat="1" ht="12" hidden="1">
      <c r="A1686" s="28"/>
      <c r="B1686" s="67">
        <v>4215</v>
      </c>
      <c r="C1686" s="68" t="s">
        <v>247</v>
      </c>
      <c r="D1686" s="200"/>
      <c r="E1686" s="74">
        <v>80537.47</v>
      </c>
      <c r="F1686" s="530"/>
      <c r="G1686" s="808"/>
      <c r="H1686" s="748"/>
      <c r="I1686" s="728"/>
      <c r="J1686" s="729"/>
      <c r="K1686" s="568"/>
      <c r="L1686" s="730"/>
      <c r="M1686" s="731"/>
      <c r="N1686" s="589"/>
    </row>
    <row r="1687" spans="1:14" s="38" customFormat="1" ht="12">
      <c r="A1687" s="59" t="s">
        <v>872</v>
      </c>
      <c r="B1687" s="60">
        <v>422</v>
      </c>
      <c r="C1687" s="61" t="s">
        <v>142</v>
      </c>
      <c r="D1687" s="198">
        <v>100000</v>
      </c>
      <c r="E1687" s="62">
        <f>E1688+E1689</f>
        <v>45974</v>
      </c>
      <c r="F1687" s="530">
        <f>E1687/D1687</f>
        <v>0.45974</v>
      </c>
      <c r="G1687" s="808"/>
      <c r="H1687" s="748">
        <f>D1687+G1687</f>
        <v>100000</v>
      </c>
      <c r="I1687" s="751">
        <v>60000</v>
      </c>
      <c r="J1687" s="575"/>
      <c r="K1687" s="581"/>
      <c r="L1687" s="607"/>
      <c r="M1687" s="601"/>
      <c r="N1687" s="590"/>
    </row>
    <row r="1688" spans="1:14" s="38" customFormat="1" ht="12" hidden="1">
      <c r="A1688" s="28"/>
      <c r="B1688" s="67">
        <v>4221</v>
      </c>
      <c r="C1688" s="199" t="s">
        <v>143</v>
      </c>
      <c r="D1688" s="200"/>
      <c r="E1688" s="203">
        <v>45974</v>
      </c>
      <c r="F1688" s="518"/>
      <c r="G1688" s="808"/>
      <c r="H1688" s="748"/>
      <c r="I1688" s="751"/>
      <c r="J1688" s="575"/>
      <c r="K1688" s="581"/>
      <c r="L1688" s="607"/>
      <c r="M1688" s="601"/>
      <c r="N1688" s="590"/>
    </row>
    <row r="1689" spans="1:14" s="38" customFormat="1" ht="12" hidden="1">
      <c r="A1689" s="28"/>
      <c r="B1689" s="67">
        <v>4222</v>
      </c>
      <c r="C1689" s="199" t="s">
        <v>144</v>
      </c>
      <c r="D1689" s="200"/>
      <c r="E1689" s="203">
        <v>0</v>
      </c>
      <c r="F1689" s="517"/>
      <c r="G1689" s="808"/>
      <c r="H1689" s="748"/>
      <c r="I1689" s="751"/>
      <c r="J1689" s="575"/>
      <c r="K1689" s="581"/>
      <c r="L1689" s="607"/>
      <c r="M1689" s="601"/>
      <c r="N1689" s="590"/>
    </row>
    <row r="1690" spans="1:14" s="38" customFormat="1" ht="12">
      <c r="A1690" s="59" t="s">
        <v>873</v>
      </c>
      <c r="B1690" s="60">
        <v>423</v>
      </c>
      <c r="C1690" s="61" t="s">
        <v>146</v>
      </c>
      <c r="D1690" s="1133">
        <v>755000</v>
      </c>
      <c r="E1690" s="244">
        <f>SUM(E1691:E1698)</f>
        <v>237308.53999999998</v>
      </c>
      <c r="F1690" s="530">
        <f>E1690/D1690</f>
        <v>0.31431594701986754</v>
      </c>
      <c r="G1690" s="1135">
        <v>140000</v>
      </c>
      <c r="H1690" s="748">
        <f>D1690+G1690</f>
        <v>895000</v>
      </c>
      <c r="I1690" s="751"/>
      <c r="J1690" s="575">
        <v>30000</v>
      </c>
      <c r="K1690" s="581"/>
      <c r="L1690" s="607"/>
      <c r="M1690" s="601"/>
      <c r="N1690" s="590"/>
    </row>
    <row r="1691" spans="1:14" s="38" customFormat="1" ht="12" hidden="1">
      <c r="A1691" s="28"/>
      <c r="B1691" s="67">
        <v>4231</v>
      </c>
      <c r="C1691" s="199" t="s">
        <v>147</v>
      </c>
      <c r="D1691" s="200"/>
      <c r="E1691" s="74">
        <v>1775.6</v>
      </c>
      <c r="F1691" s="530"/>
      <c r="G1691" s="1135"/>
      <c r="H1691" s="748"/>
      <c r="I1691" s="751"/>
      <c r="J1691" s="575"/>
      <c r="K1691" s="581"/>
      <c r="L1691" s="607"/>
      <c r="M1691" s="601"/>
      <c r="N1691" s="590"/>
    </row>
    <row r="1692" spans="1:14" s="38" customFormat="1" ht="12" hidden="1">
      <c r="A1692" s="28"/>
      <c r="B1692" s="67">
        <v>4232</v>
      </c>
      <c r="C1692" s="199" t="s">
        <v>148</v>
      </c>
      <c r="D1692" s="200"/>
      <c r="E1692" s="74">
        <v>8987.9</v>
      </c>
      <c r="F1692" s="530"/>
      <c r="G1692" s="1135"/>
      <c r="H1692" s="748"/>
      <c r="I1692" s="751"/>
      <c r="J1692" s="575"/>
      <c r="K1692" s="581"/>
      <c r="L1692" s="607"/>
      <c r="M1692" s="601"/>
      <c r="N1692" s="590"/>
    </row>
    <row r="1693" spans="1:14" s="38" customFormat="1" ht="12" hidden="1">
      <c r="A1693" s="28"/>
      <c r="B1693" s="67">
        <v>4233</v>
      </c>
      <c r="C1693" s="199" t="s">
        <v>149</v>
      </c>
      <c r="D1693" s="200"/>
      <c r="E1693" s="74">
        <v>18525</v>
      </c>
      <c r="F1693" s="530"/>
      <c r="G1693" s="1135"/>
      <c r="H1693" s="748"/>
      <c r="I1693" s="751"/>
      <c r="J1693" s="575"/>
      <c r="K1693" s="581"/>
      <c r="L1693" s="607"/>
      <c r="M1693" s="601"/>
      <c r="N1693" s="590"/>
    </row>
    <row r="1694" spans="1:14" s="38" customFormat="1" ht="12" hidden="1">
      <c r="A1694" s="28"/>
      <c r="B1694" s="67">
        <v>4234</v>
      </c>
      <c r="C1694" s="199" t="s">
        <v>150</v>
      </c>
      <c r="D1694" s="200"/>
      <c r="E1694" s="74">
        <v>17000</v>
      </c>
      <c r="F1694" s="530"/>
      <c r="G1694" s="1135"/>
      <c r="H1694" s="748"/>
      <c r="I1694" s="751"/>
      <c r="J1694" s="575"/>
      <c r="K1694" s="581"/>
      <c r="L1694" s="607"/>
      <c r="M1694" s="601"/>
      <c r="N1694" s="590"/>
    </row>
    <row r="1695" spans="1:14" s="38" customFormat="1" ht="12" hidden="1">
      <c r="A1695" s="28"/>
      <c r="B1695" s="67">
        <v>4235</v>
      </c>
      <c r="C1695" s="199" t="s">
        <v>151</v>
      </c>
      <c r="D1695" s="200"/>
      <c r="E1695" s="74">
        <v>74075.04</v>
      </c>
      <c r="F1695" s="530"/>
      <c r="G1695" s="1135"/>
      <c r="H1695" s="748"/>
      <c r="I1695" s="751"/>
      <c r="J1695" s="575"/>
      <c r="K1695" s="581"/>
      <c r="L1695" s="607"/>
      <c r="M1695" s="601"/>
      <c r="N1695" s="590"/>
    </row>
    <row r="1696" spans="1:14" s="38" customFormat="1" ht="12" hidden="1">
      <c r="A1696" s="28"/>
      <c r="B1696" s="67">
        <v>4236</v>
      </c>
      <c r="C1696" s="199" t="s">
        <v>153</v>
      </c>
      <c r="D1696" s="200"/>
      <c r="E1696" s="74">
        <v>14595</v>
      </c>
      <c r="F1696" s="530"/>
      <c r="G1696" s="1135"/>
      <c r="H1696" s="748"/>
      <c r="I1696" s="751"/>
      <c r="J1696" s="575"/>
      <c r="K1696" s="581"/>
      <c r="L1696" s="607"/>
      <c r="M1696" s="601"/>
      <c r="N1696" s="590"/>
    </row>
    <row r="1697" spans="1:14" s="38" customFormat="1" ht="12" hidden="1">
      <c r="A1697" s="28"/>
      <c r="B1697" s="67">
        <v>4237</v>
      </c>
      <c r="C1697" s="199" t="s">
        <v>154</v>
      </c>
      <c r="D1697" s="200"/>
      <c r="E1697" s="74">
        <v>15630</v>
      </c>
      <c r="F1697" s="530"/>
      <c r="G1697" s="1135"/>
      <c r="H1697" s="748"/>
      <c r="I1697" s="751"/>
      <c r="J1697" s="575"/>
      <c r="K1697" s="581"/>
      <c r="L1697" s="607"/>
      <c r="M1697" s="601"/>
      <c r="N1697" s="590"/>
    </row>
    <row r="1698" spans="1:14" s="38" customFormat="1" ht="12" hidden="1">
      <c r="A1698" s="28"/>
      <c r="B1698" s="67">
        <v>4239</v>
      </c>
      <c r="C1698" s="199" t="s">
        <v>156</v>
      </c>
      <c r="D1698" s="200"/>
      <c r="E1698" s="74">
        <v>86720</v>
      </c>
      <c r="F1698" s="530"/>
      <c r="G1698" s="1135"/>
      <c r="H1698" s="748"/>
      <c r="I1698" s="751"/>
      <c r="J1698" s="575"/>
      <c r="K1698" s="581"/>
      <c r="L1698" s="607"/>
      <c r="M1698" s="601"/>
      <c r="N1698" s="590"/>
    </row>
    <row r="1699" spans="1:14" s="38" customFormat="1" ht="12">
      <c r="A1699" s="59" t="s">
        <v>874</v>
      </c>
      <c r="B1699" s="60">
        <v>424</v>
      </c>
      <c r="C1699" s="61" t="s">
        <v>158</v>
      </c>
      <c r="D1699" s="198">
        <v>0</v>
      </c>
      <c r="E1699" s="62">
        <v>0</v>
      </c>
      <c r="F1699" s="530" t="e">
        <f>E1699/D1699</f>
        <v>#DIV/0!</v>
      </c>
      <c r="G1699" s="1135">
        <v>20000</v>
      </c>
      <c r="H1699" s="748">
        <f>D1699+G1699</f>
        <v>20000</v>
      </c>
      <c r="I1699" s="751"/>
      <c r="J1699" s="575"/>
      <c r="K1699" s="581"/>
      <c r="L1699" s="607"/>
      <c r="M1699" s="601"/>
      <c r="N1699" s="590"/>
    </row>
    <row r="1700" spans="1:14" s="38" customFormat="1" ht="12" hidden="1">
      <c r="A1700" s="59"/>
      <c r="B1700" s="60"/>
      <c r="C1700" s="201"/>
      <c r="D1700" s="198"/>
      <c r="E1700" s="62"/>
      <c r="F1700" s="530"/>
      <c r="G1700" s="1135"/>
      <c r="H1700" s="748"/>
      <c r="I1700" s="751"/>
      <c r="J1700" s="575"/>
      <c r="K1700" s="581"/>
      <c r="L1700" s="607"/>
      <c r="M1700" s="601"/>
      <c r="N1700" s="590"/>
    </row>
    <row r="1701" spans="1:14" s="38" customFormat="1" ht="12" hidden="1">
      <c r="A1701" s="59"/>
      <c r="B1701" s="60"/>
      <c r="C1701" s="201"/>
      <c r="D1701" s="198"/>
      <c r="E1701" s="62">
        <v>0</v>
      </c>
      <c r="F1701" s="530"/>
      <c r="G1701" s="1135"/>
      <c r="H1701" s="748"/>
      <c r="I1701" s="751"/>
      <c r="J1701" s="575"/>
      <c r="K1701" s="581"/>
      <c r="L1701" s="607"/>
      <c r="M1701" s="601"/>
      <c r="N1701" s="590"/>
    </row>
    <row r="1702" spans="1:14" s="38" customFormat="1" ht="12" hidden="1">
      <c r="A1702" s="28"/>
      <c r="B1702" s="67">
        <v>4249</v>
      </c>
      <c r="C1702" s="199" t="s">
        <v>163</v>
      </c>
      <c r="D1702" s="198"/>
      <c r="E1702" s="62">
        <v>0</v>
      </c>
      <c r="F1702" s="530"/>
      <c r="G1702" s="1135"/>
      <c r="H1702" s="748"/>
      <c r="I1702" s="751"/>
      <c r="J1702" s="575"/>
      <c r="K1702" s="581"/>
      <c r="L1702" s="607"/>
      <c r="M1702" s="601"/>
      <c r="N1702" s="590"/>
    </row>
    <row r="1703" spans="1:14" s="38" customFormat="1" ht="12">
      <c r="A1703" s="59" t="s">
        <v>877</v>
      </c>
      <c r="B1703" s="60">
        <v>425</v>
      </c>
      <c r="C1703" s="61" t="s">
        <v>342</v>
      </c>
      <c r="D1703" s="198">
        <v>81000</v>
      </c>
      <c r="E1703" s="62">
        <f>SUM(E1704:E1705)</f>
        <v>67201.24</v>
      </c>
      <c r="F1703" s="530">
        <f>E1703/D1703</f>
        <v>0.829644938271605</v>
      </c>
      <c r="G1703" s="1135"/>
      <c r="H1703" s="748">
        <f>D1703+G1703</f>
        <v>81000</v>
      </c>
      <c r="I1703" s="751"/>
      <c r="J1703" s="575"/>
      <c r="K1703" s="581"/>
      <c r="L1703" s="607"/>
      <c r="M1703" s="601"/>
      <c r="N1703" s="590"/>
    </row>
    <row r="1704" spans="1:14" s="38" customFormat="1" ht="12" hidden="1">
      <c r="A1704" s="28"/>
      <c r="B1704" s="67">
        <v>4251</v>
      </c>
      <c r="C1704" s="68" t="s">
        <v>664</v>
      </c>
      <c r="D1704" s="200"/>
      <c r="E1704" s="74">
        <v>0</v>
      </c>
      <c r="F1704" s="530"/>
      <c r="G1704" s="1135"/>
      <c r="H1704" s="748"/>
      <c r="I1704" s="751"/>
      <c r="J1704" s="575"/>
      <c r="K1704" s="581"/>
      <c r="L1704" s="607"/>
      <c r="M1704" s="601"/>
      <c r="N1704" s="590"/>
    </row>
    <row r="1705" spans="1:14" s="38" customFormat="1" ht="12" hidden="1">
      <c r="A1705" s="28"/>
      <c r="B1705" s="67">
        <v>4252</v>
      </c>
      <c r="C1705" s="68" t="s">
        <v>343</v>
      </c>
      <c r="D1705" s="200"/>
      <c r="E1705" s="74">
        <v>67201.24</v>
      </c>
      <c r="F1705" s="530"/>
      <c r="G1705" s="1135"/>
      <c r="H1705" s="748"/>
      <c r="I1705" s="751"/>
      <c r="J1705" s="575"/>
      <c r="K1705" s="581"/>
      <c r="L1705" s="607"/>
      <c r="M1705" s="601"/>
      <c r="N1705" s="590"/>
    </row>
    <row r="1706" spans="1:14" s="38" customFormat="1" ht="12">
      <c r="A1706" s="59" t="s">
        <v>878</v>
      </c>
      <c r="B1706" s="60">
        <v>426</v>
      </c>
      <c r="C1706" s="61" t="s">
        <v>165</v>
      </c>
      <c r="D1706" s="198">
        <v>600000</v>
      </c>
      <c r="E1706" s="244">
        <f>E1707+E1708+E1709+E1710+E1711+E1712</f>
        <v>319513.31</v>
      </c>
      <c r="F1706" s="530">
        <f>E1706/D1706</f>
        <v>0.5325221833333333</v>
      </c>
      <c r="G1706" s="1135">
        <v>40000</v>
      </c>
      <c r="H1706" s="748">
        <f>D1706+G1706</f>
        <v>640000</v>
      </c>
      <c r="I1706" s="751"/>
      <c r="J1706" s="575">
        <v>50000</v>
      </c>
      <c r="K1706" s="581"/>
      <c r="L1706" s="607"/>
      <c r="M1706" s="601"/>
      <c r="N1706" s="590"/>
    </row>
    <row r="1707" spans="1:14" s="38" customFormat="1" ht="12" hidden="1">
      <c r="A1707" s="28"/>
      <c r="B1707" s="67">
        <v>4261</v>
      </c>
      <c r="C1707" s="68" t="s">
        <v>912</v>
      </c>
      <c r="D1707" s="200"/>
      <c r="E1707" s="74">
        <v>67521.84</v>
      </c>
      <c r="F1707" s="530"/>
      <c r="G1707" s="808"/>
      <c r="H1707" s="748"/>
      <c r="I1707" s="751"/>
      <c r="J1707" s="575"/>
      <c r="K1707" s="581"/>
      <c r="L1707" s="607"/>
      <c r="M1707" s="601"/>
      <c r="N1707" s="590"/>
    </row>
    <row r="1708" spans="1:14" s="38" customFormat="1" ht="12" hidden="1">
      <c r="A1708" s="28"/>
      <c r="B1708" s="67">
        <v>4263</v>
      </c>
      <c r="C1708" s="68" t="s">
        <v>167</v>
      </c>
      <c r="D1708" s="200"/>
      <c r="E1708" s="74">
        <v>23000</v>
      </c>
      <c r="F1708" s="530"/>
      <c r="G1708" s="808"/>
      <c r="H1708" s="748"/>
      <c r="I1708" s="751"/>
      <c r="J1708" s="575"/>
      <c r="K1708" s="581"/>
      <c r="L1708" s="607"/>
      <c r="M1708" s="601"/>
      <c r="N1708" s="590"/>
    </row>
    <row r="1709" spans="1:14" s="38" customFormat="1" ht="12" hidden="1">
      <c r="A1709" s="28"/>
      <c r="B1709" s="67">
        <v>4264</v>
      </c>
      <c r="C1709" s="68" t="s">
        <v>221</v>
      </c>
      <c r="D1709" s="200"/>
      <c r="E1709" s="74">
        <v>156784.7</v>
      </c>
      <c r="F1709" s="530"/>
      <c r="G1709" s="808"/>
      <c r="H1709" s="748"/>
      <c r="I1709" s="751"/>
      <c r="J1709" s="575"/>
      <c r="K1709" s="581"/>
      <c r="L1709" s="607"/>
      <c r="M1709" s="601"/>
      <c r="N1709" s="590"/>
    </row>
    <row r="1710" spans="1:14" s="38" customFormat="1" ht="12" hidden="1">
      <c r="A1710" s="28"/>
      <c r="B1710" s="67">
        <v>4266</v>
      </c>
      <c r="C1710" s="199" t="s">
        <v>192</v>
      </c>
      <c r="D1710" s="204"/>
      <c r="E1710" s="203">
        <v>0</v>
      </c>
      <c r="F1710" s="517"/>
      <c r="G1710" s="808"/>
      <c r="H1710" s="748"/>
      <c r="I1710" s="751"/>
      <c r="J1710" s="575"/>
      <c r="K1710" s="581"/>
      <c r="L1710" s="607"/>
      <c r="M1710" s="601"/>
      <c r="N1710" s="590"/>
    </row>
    <row r="1711" spans="1:14" s="38" customFormat="1" ht="12" hidden="1">
      <c r="A1711" s="28"/>
      <c r="B1711" s="67">
        <v>4268</v>
      </c>
      <c r="C1711" s="199" t="s">
        <v>169</v>
      </c>
      <c r="D1711" s="200"/>
      <c r="E1711" s="74">
        <v>67736.77</v>
      </c>
      <c r="F1711" s="530"/>
      <c r="G1711" s="808"/>
      <c r="H1711" s="748"/>
      <c r="I1711" s="751"/>
      <c r="J1711" s="575"/>
      <c r="K1711" s="581"/>
      <c r="L1711" s="607"/>
      <c r="M1711" s="601"/>
      <c r="N1711" s="590"/>
    </row>
    <row r="1712" spans="1:14" s="38" customFormat="1" ht="12" hidden="1">
      <c r="A1712" s="28"/>
      <c r="B1712" s="67">
        <v>4269</v>
      </c>
      <c r="C1712" s="199" t="s">
        <v>170</v>
      </c>
      <c r="D1712" s="200"/>
      <c r="E1712" s="203">
        <v>4470</v>
      </c>
      <c r="F1712" s="517"/>
      <c r="G1712" s="808"/>
      <c r="H1712" s="748"/>
      <c r="I1712" s="751"/>
      <c r="J1712" s="575"/>
      <c r="K1712" s="581"/>
      <c r="L1712" s="607"/>
      <c r="M1712" s="601"/>
      <c r="N1712" s="590"/>
    </row>
    <row r="1713" spans="1:14" s="44" customFormat="1" ht="12">
      <c r="A1713" s="59" t="s">
        <v>879</v>
      </c>
      <c r="B1713" s="60">
        <v>482</v>
      </c>
      <c r="C1713" s="201" t="s">
        <v>175</v>
      </c>
      <c r="D1713" s="198">
        <v>32000</v>
      </c>
      <c r="E1713" s="62">
        <f>SUM(E1714:E1716)</f>
        <v>0</v>
      </c>
      <c r="F1713" s="530">
        <f>E1713/D1713</f>
        <v>0</v>
      </c>
      <c r="G1713" s="808"/>
      <c r="H1713" s="748">
        <f>D1713+G1713</f>
        <v>32000</v>
      </c>
      <c r="I1713" s="728"/>
      <c r="J1713" s="729"/>
      <c r="K1713" s="568"/>
      <c r="L1713" s="730"/>
      <c r="M1713" s="731"/>
      <c r="N1713" s="589"/>
    </row>
    <row r="1714" spans="1:14" s="38" customFormat="1" ht="12" hidden="1">
      <c r="A1714" s="28"/>
      <c r="B1714" s="67">
        <v>4821</v>
      </c>
      <c r="C1714" s="199" t="s">
        <v>265</v>
      </c>
      <c r="D1714" s="204"/>
      <c r="E1714" s="203">
        <v>0</v>
      </c>
      <c r="F1714" s="519"/>
      <c r="G1714" s="808"/>
      <c r="H1714" s="748"/>
      <c r="I1714" s="751"/>
      <c r="J1714" s="575"/>
      <c r="K1714" s="581"/>
      <c r="L1714" s="607"/>
      <c r="M1714" s="601"/>
      <c r="N1714" s="590"/>
    </row>
    <row r="1715" spans="1:14" s="38" customFormat="1" ht="12" hidden="1">
      <c r="A1715" s="28"/>
      <c r="B1715" s="67">
        <v>4822</v>
      </c>
      <c r="C1715" s="199" t="s">
        <v>176</v>
      </c>
      <c r="D1715" s="204"/>
      <c r="E1715" s="203">
        <v>0</v>
      </c>
      <c r="F1715" s="519"/>
      <c r="G1715" s="808"/>
      <c r="H1715" s="748"/>
      <c r="I1715" s="751"/>
      <c r="J1715" s="575"/>
      <c r="K1715" s="581"/>
      <c r="L1715" s="607"/>
      <c r="M1715" s="601"/>
      <c r="N1715" s="590"/>
    </row>
    <row r="1716" spans="1:14" s="38" customFormat="1" ht="12" hidden="1">
      <c r="A1716" s="28"/>
      <c r="B1716" s="67">
        <v>4823</v>
      </c>
      <c r="C1716" s="199" t="s">
        <v>177</v>
      </c>
      <c r="D1716" s="204"/>
      <c r="E1716" s="203">
        <v>0</v>
      </c>
      <c r="F1716" s="519"/>
      <c r="G1716" s="808"/>
      <c r="H1716" s="748"/>
      <c r="I1716" s="751"/>
      <c r="J1716" s="575"/>
      <c r="K1716" s="581"/>
      <c r="L1716" s="607"/>
      <c r="M1716" s="601"/>
      <c r="N1716" s="590"/>
    </row>
    <row r="1717" spans="1:14" s="44" customFormat="1" ht="12">
      <c r="A1717" s="233" t="s">
        <v>880</v>
      </c>
      <c r="B1717" s="60">
        <v>483</v>
      </c>
      <c r="C1717" s="61" t="s">
        <v>267</v>
      </c>
      <c r="D1717" s="198">
        <v>0</v>
      </c>
      <c r="E1717" s="62">
        <f>E1718</f>
        <v>0</v>
      </c>
      <c r="F1717" s="530" t="e">
        <f>E1717/D1717</f>
        <v>#DIV/0!</v>
      </c>
      <c r="G1717" s="808"/>
      <c r="H1717" s="748">
        <f>D1717+G1717</f>
        <v>0</v>
      </c>
      <c r="I1717" s="728"/>
      <c r="J1717" s="729"/>
      <c r="K1717" s="568"/>
      <c r="L1717" s="730"/>
      <c r="M1717" s="731"/>
      <c r="N1717" s="589"/>
    </row>
    <row r="1718" spans="1:14" s="44" customFormat="1" ht="12" hidden="1">
      <c r="A1718" s="89"/>
      <c r="B1718" s="67">
        <v>4831</v>
      </c>
      <c r="C1718" s="199" t="s">
        <v>267</v>
      </c>
      <c r="D1718" s="198"/>
      <c r="E1718" s="203">
        <v>0</v>
      </c>
      <c r="F1718" s="518"/>
      <c r="G1718" s="808"/>
      <c r="H1718" s="748"/>
      <c r="I1718" s="728"/>
      <c r="J1718" s="729"/>
      <c r="K1718" s="568"/>
      <c r="L1718" s="730"/>
      <c r="M1718" s="731"/>
      <c r="N1718" s="589"/>
    </row>
    <row r="1719" spans="1:14" s="44" customFormat="1" ht="12" hidden="1">
      <c r="A1719" s="233"/>
      <c r="B1719" s="60">
        <v>511</v>
      </c>
      <c r="C1719" s="201" t="s">
        <v>269</v>
      </c>
      <c r="D1719" s="198"/>
      <c r="E1719" s="62">
        <v>0</v>
      </c>
      <c r="F1719" s="530" t="e">
        <f>E1719/D1719</f>
        <v>#DIV/0!</v>
      </c>
      <c r="G1719" s="808"/>
      <c r="H1719" s="748"/>
      <c r="I1719" s="728">
        <v>360000</v>
      </c>
      <c r="J1719" s="729"/>
      <c r="K1719" s="568"/>
      <c r="L1719" s="730"/>
      <c r="M1719" s="731"/>
      <c r="N1719" s="589"/>
    </row>
    <row r="1720" spans="1:14" s="44" customFormat="1" ht="12" hidden="1">
      <c r="A1720" s="75"/>
      <c r="B1720" s="67">
        <v>5112</v>
      </c>
      <c r="C1720" s="257" t="s">
        <v>628</v>
      </c>
      <c r="D1720" s="200"/>
      <c r="E1720" s="74">
        <v>0</v>
      </c>
      <c r="F1720" s="533"/>
      <c r="G1720" s="808"/>
      <c r="H1720" s="748"/>
      <c r="I1720" s="728"/>
      <c r="J1720" s="729"/>
      <c r="K1720" s="568"/>
      <c r="L1720" s="730"/>
      <c r="M1720" s="731"/>
      <c r="N1720" s="589"/>
    </row>
    <row r="1721" spans="1:14" s="38" customFormat="1" ht="12">
      <c r="A1721" s="59" t="s">
        <v>882</v>
      </c>
      <c r="B1721" s="60">
        <v>512</v>
      </c>
      <c r="C1721" s="201" t="s">
        <v>273</v>
      </c>
      <c r="D1721" s="198">
        <v>150000</v>
      </c>
      <c r="E1721" s="62">
        <f>E1722+E1723</f>
        <v>9120</v>
      </c>
      <c r="F1721" s="530">
        <f>E1721/D1721</f>
        <v>0.0608</v>
      </c>
      <c r="G1721" s="808"/>
      <c r="H1721" s="748">
        <f>D1721+G1721</f>
        <v>150000</v>
      </c>
      <c r="I1721" s="751"/>
      <c r="J1721" s="575">
        <v>50000</v>
      </c>
      <c r="K1721" s="581"/>
      <c r="L1721" s="607"/>
      <c r="M1721" s="601"/>
      <c r="N1721" s="590"/>
    </row>
    <row r="1722" spans="1:14" s="44" customFormat="1" ht="12" hidden="1">
      <c r="A1722" s="28"/>
      <c r="B1722" s="67">
        <v>5122</v>
      </c>
      <c r="C1722" s="199" t="s">
        <v>276</v>
      </c>
      <c r="D1722" s="200"/>
      <c r="E1722" s="203">
        <v>9120</v>
      </c>
      <c r="F1722" s="517"/>
      <c r="G1722" s="808"/>
      <c r="H1722" s="748"/>
      <c r="I1722" s="728"/>
      <c r="J1722" s="729"/>
      <c r="K1722" s="568"/>
      <c r="L1722" s="730"/>
      <c r="M1722" s="731"/>
      <c r="N1722" s="589"/>
    </row>
    <row r="1723" spans="1:14" s="44" customFormat="1" ht="12" hidden="1">
      <c r="A1723" s="28"/>
      <c r="B1723" s="67">
        <v>5124</v>
      </c>
      <c r="C1723" s="199" t="s">
        <v>751</v>
      </c>
      <c r="D1723" s="200"/>
      <c r="E1723" s="203">
        <v>0</v>
      </c>
      <c r="F1723" s="517"/>
      <c r="G1723" s="808"/>
      <c r="H1723" s="748"/>
      <c r="I1723" s="728"/>
      <c r="J1723" s="729"/>
      <c r="K1723" s="568"/>
      <c r="L1723" s="730"/>
      <c r="M1723" s="731"/>
      <c r="N1723" s="589"/>
    </row>
    <row r="1724" spans="1:14" s="44" customFormat="1" ht="13.5">
      <c r="A1724" s="378"/>
      <c r="B1724" s="379"/>
      <c r="C1724" s="862" t="s">
        <v>913</v>
      </c>
      <c r="D1724" s="198">
        <f>D1669+D1671+D1672+D1675+D1679+D1681+D1687+D1690+D1699+D1703+D1706+D1713+D1717+D1721</f>
        <v>16104000</v>
      </c>
      <c r="E1724" s="198">
        <f>E1669+E1671+E1675+E1679+E1681+E1687+E1690+E1699+E1703+E1706+E1713+E1717+E1721</f>
        <v>7483917.62</v>
      </c>
      <c r="F1724" s="559">
        <f>E1724/D1724</f>
        <v>0.4647241443119722</v>
      </c>
      <c r="G1724" s="808">
        <f>SUM(G1669:G1723)</f>
        <v>400000</v>
      </c>
      <c r="H1724" s="748">
        <f>D1724+G1724</f>
        <v>16504000</v>
      </c>
      <c r="I1724" s="728">
        <f>SUM(I1669:I1723)</f>
        <v>520000</v>
      </c>
      <c r="J1724" s="729">
        <f>SUM(J1669:J1723)</f>
        <v>280000</v>
      </c>
      <c r="K1724" s="568"/>
      <c r="L1724" s="730"/>
      <c r="M1724" s="731"/>
      <c r="N1724" s="589"/>
    </row>
    <row r="1725" spans="1:14" s="38" customFormat="1" ht="13.5" hidden="1">
      <c r="A1725" s="222"/>
      <c r="B1725" s="223"/>
      <c r="C1725" s="857" t="s">
        <v>914</v>
      </c>
      <c r="D1725" s="224"/>
      <c r="E1725" s="225"/>
      <c r="F1725" s="522"/>
      <c r="G1725" s="808"/>
      <c r="H1725" s="748"/>
      <c r="I1725" s="751"/>
      <c r="J1725" s="575"/>
      <c r="K1725" s="581"/>
      <c r="L1725" s="607"/>
      <c r="M1725" s="601"/>
      <c r="N1725" s="590"/>
    </row>
    <row r="1726" spans="1:14" s="38" customFormat="1" ht="12" hidden="1">
      <c r="A1726" s="226"/>
      <c r="B1726" s="227"/>
      <c r="C1726" s="61" t="s">
        <v>360</v>
      </c>
      <c r="D1726" s="221">
        <f>D1724</f>
        <v>16104000</v>
      </c>
      <c r="E1726" s="203"/>
      <c r="F1726" s="519"/>
      <c r="G1726" s="808"/>
      <c r="H1726" s="748"/>
      <c r="I1726" s="751"/>
      <c r="J1726" s="575"/>
      <c r="K1726" s="581"/>
      <c r="L1726" s="607"/>
      <c r="M1726" s="601"/>
      <c r="N1726" s="590"/>
    </row>
    <row r="1727" spans="1:14" s="38" customFormat="1" ht="12" hidden="1">
      <c r="A1727" s="226"/>
      <c r="B1727" s="227"/>
      <c r="C1727" s="61" t="s">
        <v>361</v>
      </c>
      <c r="D1727" s="221">
        <v>400000</v>
      </c>
      <c r="E1727" s="203"/>
      <c r="F1727" s="519"/>
      <c r="G1727" s="808"/>
      <c r="H1727" s="748"/>
      <c r="I1727" s="751"/>
      <c r="J1727" s="575"/>
      <c r="K1727" s="581"/>
      <c r="L1727" s="607"/>
      <c r="M1727" s="601"/>
      <c r="N1727" s="590"/>
    </row>
    <row r="1728" spans="1:14" s="38" customFormat="1" ht="12" customHeight="1" hidden="1">
      <c r="A1728" s="226"/>
      <c r="B1728" s="227"/>
      <c r="C1728" s="61" t="s">
        <v>362</v>
      </c>
      <c r="D1728" s="221"/>
      <c r="E1728" s="203"/>
      <c r="F1728" s="519"/>
      <c r="G1728" s="808"/>
      <c r="H1728" s="748"/>
      <c r="I1728" s="751"/>
      <c r="J1728" s="575"/>
      <c r="K1728" s="581"/>
      <c r="L1728" s="607"/>
      <c r="M1728" s="601"/>
      <c r="N1728" s="590"/>
    </row>
    <row r="1729" spans="1:14" s="38" customFormat="1" ht="12" customHeight="1" hidden="1">
      <c r="A1729" s="226"/>
      <c r="B1729" s="227"/>
      <c r="C1729" s="61" t="s">
        <v>363</v>
      </c>
      <c r="D1729" s="221"/>
      <c r="E1729" s="203"/>
      <c r="F1729" s="519"/>
      <c r="G1729" s="808"/>
      <c r="H1729" s="748"/>
      <c r="I1729" s="751"/>
      <c r="J1729" s="575"/>
      <c r="K1729" s="581"/>
      <c r="L1729" s="607"/>
      <c r="M1729" s="601"/>
      <c r="N1729" s="590"/>
    </row>
    <row r="1730" spans="1:14" s="38" customFormat="1" ht="12" customHeight="1" hidden="1">
      <c r="A1730" s="226"/>
      <c r="B1730" s="227"/>
      <c r="C1730" s="61" t="s">
        <v>364</v>
      </c>
      <c r="D1730" s="221"/>
      <c r="E1730" s="203"/>
      <c r="F1730" s="519"/>
      <c r="G1730" s="808"/>
      <c r="H1730" s="748"/>
      <c r="I1730" s="751"/>
      <c r="J1730" s="575"/>
      <c r="K1730" s="581"/>
      <c r="L1730" s="607"/>
      <c r="M1730" s="601"/>
      <c r="N1730" s="590"/>
    </row>
    <row r="1731" spans="1:14" s="38" customFormat="1" ht="12" customHeight="1" hidden="1">
      <c r="A1731" s="226"/>
      <c r="B1731" s="227"/>
      <c r="C1731" s="61" t="s">
        <v>365</v>
      </c>
      <c r="D1731" s="221"/>
      <c r="E1731" s="203"/>
      <c r="F1731" s="519"/>
      <c r="G1731" s="808"/>
      <c r="H1731" s="748"/>
      <c r="I1731" s="751"/>
      <c r="J1731" s="575"/>
      <c r="K1731" s="581"/>
      <c r="L1731" s="607"/>
      <c r="M1731" s="601"/>
      <c r="N1731" s="590"/>
    </row>
    <row r="1732" spans="1:14" s="38" customFormat="1" ht="13.5" hidden="1">
      <c r="A1732" s="226"/>
      <c r="B1732" s="229"/>
      <c r="C1732" s="872" t="s">
        <v>915</v>
      </c>
      <c r="D1732" s="221">
        <f>SUM(D1726:D1731)</f>
        <v>16504000</v>
      </c>
      <c r="E1732" s="203"/>
      <c r="F1732" s="519"/>
      <c r="G1732" s="808"/>
      <c r="H1732" s="748"/>
      <c r="I1732" s="751"/>
      <c r="J1732" s="575"/>
      <c r="K1732" s="581"/>
      <c r="L1732" s="607"/>
      <c r="M1732" s="601"/>
      <c r="N1732" s="590"/>
    </row>
    <row r="1733" spans="1:14" s="44" customFormat="1" ht="13.5">
      <c r="A1733" s="1062"/>
      <c r="B1733" s="231"/>
      <c r="C1733" s="871" t="s">
        <v>916</v>
      </c>
      <c r="D1733" s="264"/>
      <c r="E1733" s="265"/>
      <c r="F1733" s="521"/>
      <c r="G1733" s="808"/>
      <c r="H1733" s="748"/>
      <c r="I1733" s="728"/>
      <c r="J1733" s="729"/>
      <c r="K1733" s="568"/>
      <c r="L1733" s="730"/>
      <c r="M1733" s="731"/>
      <c r="N1733" s="589"/>
    </row>
    <row r="1734" spans="1:14" s="38" customFormat="1" ht="12">
      <c r="A1734" s="884" t="s">
        <v>883</v>
      </c>
      <c r="B1734" s="60">
        <v>423</v>
      </c>
      <c r="C1734" s="201" t="s">
        <v>146</v>
      </c>
      <c r="D1734" s="198">
        <v>100000</v>
      </c>
      <c r="E1734" s="244">
        <f>E1735</f>
        <v>0</v>
      </c>
      <c r="F1734" s="518">
        <f>E1734/D1734</f>
        <v>0</v>
      </c>
      <c r="G1734" s="808"/>
      <c r="H1734" s="748">
        <f>D1734+G1734</f>
        <v>100000</v>
      </c>
      <c r="I1734" s="751"/>
      <c r="J1734" s="575"/>
      <c r="K1734" s="581"/>
      <c r="L1734" s="607"/>
      <c r="M1734" s="601"/>
      <c r="N1734" s="590"/>
    </row>
    <row r="1735" spans="1:14" s="38" customFormat="1" ht="12" hidden="1">
      <c r="A1735" s="75"/>
      <c r="B1735" s="67">
        <v>4235</v>
      </c>
      <c r="C1735" s="199" t="s">
        <v>151</v>
      </c>
      <c r="D1735" s="204"/>
      <c r="E1735" s="203">
        <v>0</v>
      </c>
      <c r="F1735" s="518"/>
      <c r="G1735" s="808"/>
      <c r="H1735" s="748"/>
      <c r="I1735" s="751"/>
      <c r="J1735" s="575"/>
      <c r="K1735" s="581"/>
      <c r="L1735" s="607"/>
      <c r="M1735" s="601"/>
      <c r="N1735" s="590"/>
    </row>
    <row r="1736" spans="1:14" s="38" customFormat="1" ht="12">
      <c r="A1736" s="233" t="s">
        <v>884</v>
      </c>
      <c r="B1736" s="60">
        <v>424</v>
      </c>
      <c r="C1736" s="61" t="s">
        <v>158</v>
      </c>
      <c r="D1736" s="198">
        <v>7000000</v>
      </c>
      <c r="E1736" s="198">
        <f>E1737+E1739+E1741</f>
        <v>2243106.34</v>
      </c>
      <c r="F1736" s="530">
        <f>E1736/D1736</f>
        <v>0.3204437628571428</v>
      </c>
      <c r="G1736" s="808"/>
      <c r="H1736" s="748">
        <f>D1736+G1736</f>
        <v>7000000</v>
      </c>
      <c r="I1736" s="751"/>
      <c r="J1736" s="575"/>
      <c r="K1736" s="581"/>
      <c r="L1736" s="607"/>
      <c r="M1736" s="601"/>
      <c r="N1736" s="590"/>
    </row>
    <row r="1737" spans="1:14" s="38" customFormat="1" ht="12" hidden="1">
      <c r="A1737" s="75"/>
      <c r="B1737" s="67">
        <v>4244</v>
      </c>
      <c r="C1737" s="199" t="s">
        <v>919</v>
      </c>
      <c r="D1737" s="200">
        <v>4800000</v>
      </c>
      <c r="E1737" s="200">
        <f>E1738</f>
        <v>1145008.34</v>
      </c>
      <c r="F1737" s="533"/>
      <c r="G1737" s="808"/>
      <c r="H1737" s="748"/>
      <c r="I1737" s="751"/>
      <c r="J1737" s="575"/>
      <c r="K1737" s="581"/>
      <c r="L1737" s="607"/>
      <c r="M1737" s="601"/>
      <c r="N1737" s="590"/>
    </row>
    <row r="1738" spans="1:14" s="38" customFormat="1" ht="12" hidden="1">
      <c r="A1738" s="51"/>
      <c r="B1738" s="46">
        <v>424411</v>
      </c>
      <c r="C1738" s="205" t="s">
        <v>609</v>
      </c>
      <c r="D1738" s="235"/>
      <c r="E1738" s="55">
        <v>1145008.34</v>
      </c>
      <c r="F1738" s="533"/>
      <c r="G1738" s="808"/>
      <c r="H1738" s="748"/>
      <c r="I1738" s="751"/>
      <c r="J1738" s="575"/>
      <c r="K1738" s="581"/>
      <c r="L1738" s="607"/>
      <c r="M1738" s="601"/>
      <c r="N1738" s="590"/>
    </row>
    <row r="1739" spans="1:14" s="38" customFormat="1" ht="12" hidden="1">
      <c r="A1739" s="75"/>
      <c r="B1739" s="67">
        <v>4246</v>
      </c>
      <c r="C1739" s="199" t="s">
        <v>161</v>
      </c>
      <c r="D1739" s="200">
        <v>400000</v>
      </c>
      <c r="E1739" s="200">
        <f>E1740</f>
        <v>126540</v>
      </c>
      <c r="F1739" s="533"/>
      <c r="G1739" s="808"/>
      <c r="H1739" s="748"/>
      <c r="I1739" s="751"/>
      <c r="J1739" s="575"/>
      <c r="K1739" s="581"/>
      <c r="L1739" s="607"/>
      <c r="M1739" s="601"/>
      <c r="N1739" s="590"/>
    </row>
    <row r="1740" spans="1:14" s="38" customFormat="1" ht="12" hidden="1">
      <c r="A1740" s="51"/>
      <c r="B1740" s="46">
        <v>424631</v>
      </c>
      <c r="C1740" s="205" t="s">
        <v>287</v>
      </c>
      <c r="D1740" s="235"/>
      <c r="E1740" s="55">
        <v>126540</v>
      </c>
      <c r="F1740" s="533"/>
      <c r="G1740" s="808"/>
      <c r="H1740" s="748"/>
      <c r="I1740" s="751"/>
      <c r="J1740" s="575"/>
      <c r="K1740" s="581"/>
      <c r="L1740" s="607"/>
      <c r="M1740" s="601"/>
      <c r="N1740" s="590"/>
    </row>
    <row r="1741" spans="1:14" s="38" customFormat="1" ht="12" hidden="1">
      <c r="A1741" s="75"/>
      <c r="B1741" s="67">
        <v>4249</v>
      </c>
      <c r="C1741" s="199" t="s">
        <v>920</v>
      </c>
      <c r="D1741" s="200">
        <v>1800000</v>
      </c>
      <c r="E1741" s="200">
        <f>E1742</f>
        <v>971558</v>
      </c>
      <c r="F1741" s="533"/>
      <c r="G1741" s="808"/>
      <c r="H1741" s="748"/>
      <c r="I1741" s="751"/>
      <c r="J1741" s="575"/>
      <c r="K1741" s="581"/>
      <c r="L1741" s="607"/>
      <c r="M1741" s="601"/>
      <c r="N1741" s="590"/>
    </row>
    <row r="1742" spans="1:14" s="38" customFormat="1" ht="12" hidden="1">
      <c r="A1742" s="51"/>
      <c r="B1742" s="46">
        <v>424911</v>
      </c>
      <c r="C1742" s="205" t="s">
        <v>610</v>
      </c>
      <c r="D1742" s="235"/>
      <c r="E1742" s="55">
        <v>971558</v>
      </c>
      <c r="F1742" s="533"/>
      <c r="G1742" s="808"/>
      <c r="H1742" s="748"/>
      <c r="I1742" s="751"/>
      <c r="J1742" s="575"/>
      <c r="K1742" s="581"/>
      <c r="L1742" s="607"/>
      <c r="M1742" s="601"/>
      <c r="N1742" s="590"/>
    </row>
    <row r="1743" spans="1:14" s="38" customFormat="1" ht="12">
      <c r="A1743" s="233" t="s">
        <v>885</v>
      </c>
      <c r="B1743" s="60">
        <v>425</v>
      </c>
      <c r="C1743" s="61" t="s">
        <v>342</v>
      </c>
      <c r="D1743" s="1133">
        <v>39300000</v>
      </c>
      <c r="E1743" s="198">
        <f>E1744</f>
        <v>16534671.2</v>
      </c>
      <c r="F1743" s="530">
        <f>E1743/D1743</f>
        <v>0.42072954707379134</v>
      </c>
      <c r="G1743" s="1135">
        <v>2300000</v>
      </c>
      <c r="H1743" s="748">
        <f>D1743+G1743</f>
        <v>41600000</v>
      </c>
      <c r="I1743" s="751">
        <v>3050000</v>
      </c>
      <c r="J1743" s="575"/>
      <c r="K1743" s="581"/>
      <c r="L1743" s="607"/>
      <c r="M1743" s="601"/>
      <c r="N1743" s="590"/>
    </row>
    <row r="1744" spans="1:14" s="38" customFormat="1" ht="12" hidden="1">
      <c r="A1744" s="75"/>
      <c r="B1744" s="67">
        <v>4251</v>
      </c>
      <c r="C1744" s="68" t="s">
        <v>664</v>
      </c>
      <c r="D1744" s="1058">
        <v>28750000</v>
      </c>
      <c r="E1744" s="200">
        <v>16534671.2</v>
      </c>
      <c r="F1744" s="530"/>
      <c r="G1744" s="808"/>
      <c r="H1744" s="748"/>
      <c r="I1744" s="751"/>
      <c r="J1744" s="575"/>
      <c r="K1744" s="581"/>
      <c r="L1744" s="607"/>
      <c r="M1744" s="601"/>
      <c r="N1744" s="590"/>
    </row>
    <row r="1745" spans="1:14" s="38" customFormat="1" ht="12" hidden="1">
      <c r="A1745" s="51"/>
      <c r="B1745" s="46">
        <v>425191</v>
      </c>
      <c r="C1745" s="57" t="s">
        <v>611</v>
      </c>
      <c r="D1745" s="1137">
        <v>28750000</v>
      </c>
      <c r="E1745" s="55">
        <v>0</v>
      </c>
      <c r="F1745" s="530"/>
      <c r="G1745" s="808"/>
      <c r="H1745" s="748"/>
      <c r="I1745" s="751"/>
      <c r="J1745" s="575"/>
      <c r="K1745" s="581"/>
      <c r="L1745" s="607"/>
      <c r="M1745" s="601"/>
      <c r="N1745" s="590"/>
    </row>
    <row r="1746" spans="1:14" s="38" customFormat="1" ht="12" hidden="1">
      <c r="A1746" s="51"/>
      <c r="B1746" s="46">
        <v>425191</v>
      </c>
      <c r="C1746" s="57" t="s">
        <v>612</v>
      </c>
      <c r="D1746" s="1137"/>
      <c r="E1746" s="55">
        <v>0</v>
      </c>
      <c r="F1746" s="530"/>
      <c r="G1746" s="808"/>
      <c r="H1746" s="748"/>
      <c r="I1746" s="751"/>
      <c r="J1746" s="575"/>
      <c r="K1746" s="581"/>
      <c r="L1746" s="607"/>
      <c r="M1746" s="601"/>
      <c r="N1746" s="590"/>
    </row>
    <row r="1747" spans="1:14" s="44" customFormat="1" ht="12">
      <c r="A1747" s="233" t="s">
        <v>889</v>
      </c>
      <c r="B1747" s="60">
        <v>426</v>
      </c>
      <c r="C1747" s="61" t="s">
        <v>165</v>
      </c>
      <c r="D1747" s="1133">
        <v>700000</v>
      </c>
      <c r="E1747" s="198">
        <f>E1748</f>
        <v>79017.97</v>
      </c>
      <c r="F1747" s="530">
        <f>E1747/D1747</f>
        <v>0.11288281428571428</v>
      </c>
      <c r="G1747" s="808"/>
      <c r="H1747" s="748">
        <f>D1747+G1747</f>
        <v>700000</v>
      </c>
      <c r="I1747" s="728"/>
      <c r="J1747" s="729"/>
      <c r="K1747" s="568"/>
      <c r="L1747" s="730"/>
      <c r="M1747" s="731"/>
      <c r="N1747" s="589"/>
    </row>
    <row r="1748" spans="1:14" s="38" customFormat="1" ht="12" hidden="1">
      <c r="A1748" s="75"/>
      <c r="B1748" s="67">
        <v>4269</v>
      </c>
      <c r="C1748" s="199" t="s">
        <v>170</v>
      </c>
      <c r="D1748" s="1058"/>
      <c r="E1748" s="203">
        <f>E1749</f>
        <v>79017.97</v>
      </c>
      <c r="F1748" s="517"/>
      <c r="G1748" s="808"/>
      <c r="H1748" s="748"/>
      <c r="I1748" s="751"/>
      <c r="J1748" s="575"/>
      <c r="K1748" s="581"/>
      <c r="L1748" s="607"/>
      <c r="M1748" s="601"/>
      <c r="N1748" s="590"/>
    </row>
    <row r="1749" spans="1:14" s="38" customFormat="1" ht="12" hidden="1">
      <c r="A1749" s="861"/>
      <c r="B1749" s="46">
        <v>426911</v>
      </c>
      <c r="C1749" s="205" t="s">
        <v>613</v>
      </c>
      <c r="D1749" s="1058"/>
      <c r="E1749" s="203">
        <v>79017.97</v>
      </c>
      <c r="F1749" s="530"/>
      <c r="G1749" s="808"/>
      <c r="H1749" s="748"/>
      <c r="I1749" s="751"/>
      <c r="J1749" s="575"/>
      <c r="K1749" s="581"/>
      <c r="L1749" s="607"/>
      <c r="M1749" s="601"/>
      <c r="N1749" s="590"/>
    </row>
    <row r="1750" spans="1:14" s="44" customFormat="1" ht="12">
      <c r="A1750" s="233" t="s">
        <v>890</v>
      </c>
      <c r="B1750" s="60">
        <v>485</v>
      </c>
      <c r="C1750" s="61" t="s">
        <v>301</v>
      </c>
      <c r="D1750" s="1133">
        <v>1000000</v>
      </c>
      <c r="E1750" s="62">
        <v>470000</v>
      </c>
      <c r="F1750" s="530">
        <f>E1750/D1750</f>
        <v>0.47</v>
      </c>
      <c r="G1750" s="808"/>
      <c r="H1750" s="748">
        <f>D1750+G1750</f>
        <v>1000000</v>
      </c>
      <c r="I1750" s="728"/>
      <c r="J1750" s="729">
        <v>400000</v>
      </c>
      <c r="K1750" s="568"/>
      <c r="L1750" s="730"/>
      <c r="M1750" s="731"/>
      <c r="N1750" s="589"/>
    </row>
    <row r="1751" spans="1:14" s="44" customFormat="1" ht="12">
      <c r="A1751" s="233" t="s">
        <v>891</v>
      </c>
      <c r="B1751" s="60">
        <v>511</v>
      </c>
      <c r="C1751" s="201" t="s">
        <v>269</v>
      </c>
      <c r="D1751" s="1133">
        <v>28000000</v>
      </c>
      <c r="E1751" s="198">
        <f>E1752+E1758+E1754</f>
        <v>707325.2</v>
      </c>
      <c r="F1751" s="530">
        <f>E1751/D1751</f>
        <v>0.025261614285714284</v>
      </c>
      <c r="G1751" s="808"/>
      <c r="H1751" s="748">
        <f>D1751+G1751</f>
        <v>28000000</v>
      </c>
      <c r="I1751" s="728"/>
      <c r="J1751" s="729">
        <v>1200000</v>
      </c>
      <c r="K1751" s="568"/>
      <c r="L1751" s="730"/>
      <c r="M1751" s="731"/>
      <c r="N1751" s="589"/>
    </row>
    <row r="1752" spans="1:14" s="44" customFormat="1" ht="12" hidden="1">
      <c r="A1752" s="75" t="s">
        <v>480</v>
      </c>
      <c r="B1752" s="67">
        <v>5112</v>
      </c>
      <c r="C1752" s="257" t="s">
        <v>628</v>
      </c>
      <c r="D1752" s="200">
        <v>30000000</v>
      </c>
      <c r="E1752" s="200">
        <v>367525.2</v>
      </c>
      <c r="F1752" s="530"/>
      <c r="G1752" s="808"/>
      <c r="H1752" s="892">
        <f>D1752+G1752</f>
        <v>30000000</v>
      </c>
      <c r="I1752" s="728"/>
      <c r="J1752" s="729"/>
      <c r="K1752" s="568"/>
      <c r="L1752" s="730"/>
      <c r="M1752" s="731"/>
      <c r="N1752" s="589"/>
    </row>
    <row r="1753" spans="1:14" s="44" customFormat="1" ht="12" hidden="1">
      <c r="A1753" s="51"/>
      <c r="B1753" s="46">
        <v>51123</v>
      </c>
      <c r="C1753" s="333" t="s">
        <v>922</v>
      </c>
      <c r="D1753" s="235"/>
      <c r="E1753" s="55">
        <v>0</v>
      </c>
      <c r="F1753" s="530"/>
      <c r="G1753" s="808"/>
      <c r="H1753" s="748"/>
      <c r="I1753" s="728"/>
      <c r="J1753" s="729"/>
      <c r="K1753" s="568"/>
      <c r="L1753" s="730"/>
      <c r="M1753" s="731"/>
      <c r="N1753" s="589"/>
    </row>
    <row r="1754" spans="1:14" s="44" customFormat="1" ht="12" hidden="1">
      <c r="A1754" s="75"/>
      <c r="B1754" s="67">
        <v>5113</v>
      </c>
      <c r="C1754" s="257" t="s">
        <v>735</v>
      </c>
      <c r="D1754" s="200">
        <v>19000000</v>
      </c>
      <c r="E1754" s="74">
        <f>E1755</f>
        <v>0</v>
      </c>
      <c r="F1754" s="530"/>
      <c r="G1754" s="808"/>
      <c r="H1754" s="748"/>
      <c r="I1754" s="728"/>
      <c r="J1754" s="729"/>
      <c r="K1754" s="568"/>
      <c r="L1754" s="730"/>
      <c r="M1754" s="731"/>
      <c r="N1754" s="589"/>
    </row>
    <row r="1755" spans="1:14" s="44" customFormat="1" ht="12" hidden="1">
      <c r="A1755" s="51"/>
      <c r="B1755" s="46">
        <v>51133</v>
      </c>
      <c r="C1755" s="333" t="s">
        <v>923</v>
      </c>
      <c r="D1755" s="235"/>
      <c r="E1755" s="55">
        <v>0</v>
      </c>
      <c r="F1755" s="530"/>
      <c r="G1755" s="808"/>
      <c r="H1755" s="748"/>
      <c r="I1755" s="728"/>
      <c r="J1755" s="729"/>
      <c r="K1755" s="568"/>
      <c r="L1755" s="730"/>
      <c r="M1755" s="731"/>
      <c r="N1755" s="589"/>
    </row>
    <row r="1756" spans="1:14" s="44" customFormat="1" ht="12" hidden="1">
      <c r="A1756" s="51"/>
      <c r="B1756" s="46"/>
      <c r="C1756" s="333"/>
      <c r="D1756" s="235"/>
      <c r="E1756" s="55">
        <v>0</v>
      </c>
      <c r="F1756" s="530"/>
      <c r="G1756" s="808"/>
      <c r="H1756" s="748"/>
      <c r="I1756" s="728"/>
      <c r="J1756" s="729"/>
      <c r="K1756" s="568"/>
      <c r="L1756" s="730"/>
      <c r="M1756" s="731"/>
      <c r="N1756" s="589"/>
    </row>
    <row r="1757" spans="1:14" s="44" customFormat="1" ht="12" hidden="1">
      <c r="A1757" s="51"/>
      <c r="B1757" s="46"/>
      <c r="C1757" s="333"/>
      <c r="D1757" s="235"/>
      <c r="E1757" s="55"/>
      <c r="F1757" s="530"/>
      <c r="G1757" s="808"/>
      <c r="H1757" s="748"/>
      <c r="I1757" s="728"/>
      <c r="J1757" s="729"/>
      <c r="K1757" s="568"/>
      <c r="L1757" s="730"/>
      <c r="M1757" s="731"/>
      <c r="N1757" s="589"/>
    </row>
    <row r="1758" spans="1:14" s="44" customFormat="1" ht="12" hidden="1">
      <c r="A1758" s="75" t="s">
        <v>481</v>
      </c>
      <c r="B1758" s="67">
        <v>5114</v>
      </c>
      <c r="C1758" s="257" t="s">
        <v>271</v>
      </c>
      <c r="D1758" s="200">
        <v>1000000</v>
      </c>
      <c r="E1758" s="74">
        <v>339800</v>
      </c>
      <c r="F1758" s="530"/>
      <c r="G1758" s="808"/>
      <c r="H1758" s="892">
        <f>D1758+G1758</f>
        <v>1000000</v>
      </c>
      <c r="I1758" s="728"/>
      <c r="J1758" s="729"/>
      <c r="K1758" s="568"/>
      <c r="L1758" s="730"/>
      <c r="M1758" s="731"/>
      <c r="N1758" s="589"/>
    </row>
    <row r="1759" spans="1:14" s="44" customFormat="1" ht="12">
      <c r="A1759" s="233"/>
      <c r="B1759" s="60">
        <v>541</v>
      </c>
      <c r="C1759" s="380" t="s">
        <v>924</v>
      </c>
      <c r="D1759" s="198">
        <v>0</v>
      </c>
      <c r="E1759" s="62">
        <f>E1760</f>
        <v>0</v>
      </c>
      <c r="F1759" s="518" t="e">
        <f>E1759/D1759</f>
        <v>#DIV/0!</v>
      </c>
      <c r="G1759" s="808"/>
      <c r="H1759" s="748"/>
      <c r="I1759" s="728"/>
      <c r="J1759" s="729"/>
      <c r="K1759" s="568"/>
      <c r="L1759" s="730"/>
      <c r="M1759" s="731"/>
      <c r="N1759" s="589"/>
    </row>
    <row r="1760" spans="1:14" s="44" customFormat="1" ht="12" hidden="1">
      <c r="A1760" s="75"/>
      <c r="B1760" s="67">
        <v>5411</v>
      </c>
      <c r="C1760" s="381" t="s">
        <v>924</v>
      </c>
      <c r="D1760" s="200"/>
      <c r="E1760" s="74">
        <v>0</v>
      </c>
      <c r="F1760" s="533"/>
      <c r="G1760" s="808"/>
      <c r="H1760" s="748"/>
      <c r="I1760" s="728"/>
      <c r="J1760" s="729"/>
      <c r="K1760" s="568"/>
      <c r="L1760" s="730"/>
      <c r="M1760" s="731"/>
      <c r="N1760" s="589"/>
    </row>
    <row r="1761" spans="1:14" s="44" customFormat="1" ht="12" hidden="1">
      <c r="A1761" s="51"/>
      <c r="B1761" s="46">
        <v>51123</v>
      </c>
      <c r="C1761" s="333" t="s">
        <v>925</v>
      </c>
      <c r="D1761" s="235"/>
      <c r="E1761" s="55">
        <v>0</v>
      </c>
      <c r="F1761" s="530"/>
      <c r="G1761" s="808"/>
      <c r="H1761" s="748"/>
      <c r="I1761" s="728"/>
      <c r="J1761" s="729"/>
      <c r="K1761" s="568"/>
      <c r="L1761" s="730"/>
      <c r="M1761" s="731"/>
      <c r="N1761" s="589"/>
    </row>
    <row r="1762" spans="1:14" s="44" customFormat="1" ht="13.5">
      <c r="A1762" s="254"/>
      <c r="B1762" s="252"/>
      <c r="C1762" s="862" t="s">
        <v>926</v>
      </c>
      <c r="D1762" s="198">
        <f>D1734+D1736+D1743+D1747+D1750+D1751+D1759</f>
        <v>76100000</v>
      </c>
      <c r="E1762" s="198">
        <f>E1734+E1736+E1743+E1747+E1750+E1751+E1759</f>
        <v>20034120.709999997</v>
      </c>
      <c r="F1762" s="559">
        <f>E1762/D1762</f>
        <v>0.263260456110381</v>
      </c>
      <c r="G1762" s="808">
        <f>SUM(G1734:G1761)</f>
        <v>2300000</v>
      </c>
      <c r="H1762" s="748">
        <f>D1762+G1762</f>
        <v>78400000</v>
      </c>
      <c r="I1762" s="728">
        <f>SUM(I1734:I1761)</f>
        <v>3050000</v>
      </c>
      <c r="J1762" s="729">
        <f>SUM(J1734:J1761)</f>
        <v>1600000</v>
      </c>
      <c r="K1762" s="568"/>
      <c r="L1762" s="730"/>
      <c r="M1762" s="731"/>
      <c r="N1762" s="589"/>
    </row>
    <row r="1763" spans="1:14" s="38" customFormat="1" ht="13.5" hidden="1">
      <c r="A1763" s="222"/>
      <c r="B1763" s="223"/>
      <c r="C1763" s="857" t="s">
        <v>927</v>
      </c>
      <c r="D1763" s="224"/>
      <c r="E1763" s="225"/>
      <c r="F1763" s="522"/>
      <c r="G1763" s="808"/>
      <c r="H1763" s="748"/>
      <c r="I1763" s="751"/>
      <c r="J1763" s="575"/>
      <c r="K1763" s="581"/>
      <c r="L1763" s="607"/>
      <c r="M1763" s="601"/>
      <c r="N1763" s="590"/>
    </row>
    <row r="1764" spans="1:14" s="38" customFormat="1" ht="12" hidden="1">
      <c r="A1764" s="226"/>
      <c r="B1764" s="227"/>
      <c r="C1764" s="61" t="s">
        <v>360</v>
      </c>
      <c r="D1764" s="221">
        <f>D1762</f>
        <v>76100000</v>
      </c>
      <c r="E1764" s="221">
        <v>0</v>
      </c>
      <c r="F1764" s="519">
        <f>E1764/D1764</f>
        <v>0</v>
      </c>
      <c r="G1764" s="808"/>
      <c r="H1764" s="748"/>
      <c r="I1764" s="751"/>
      <c r="J1764" s="575"/>
      <c r="K1764" s="581"/>
      <c r="L1764" s="607"/>
      <c r="M1764" s="601"/>
      <c r="N1764" s="590"/>
    </row>
    <row r="1765" spans="1:14" s="38" customFormat="1" ht="12" hidden="1">
      <c r="A1765" s="226"/>
      <c r="B1765" s="227"/>
      <c r="C1765" s="61" t="s">
        <v>361</v>
      </c>
      <c r="D1765" s="221">
        <v>2000000</v>
      </c>
      <c r="E1765" s="203"/>
      <c r="F1765" s="519"/>
      <c r="G1765" s="808"/>
      <c r="H1765" s="748"/>
      <c r="I1765" s="751"/>
      <c r="J1765" s="575"/>
      <c r="K1765" s="581"/>
      <c r="L1765" s="607"/>
      <c r="M1765" s="601"/>
      <c r="N1765" s="590"/>
    </row>
    <row r="1766" spans="1:14" s="38" customFormat="1" ht="12" customHeight="1" hidden="1">
      <c r="A1766" s="226"/>
      <c r="B1766" s="227"/>
      <c r="C1766" s="61" t="s">
        <v>362</v>
      </c>
      <c r="D1766" s="221"/>
      <c r="E1766" s="203"/>
      <c r="F1766" s="519"/>
      <c r="G1766" s="808"/>
      <c r="H1766" s="748"/>
      <c r="I1766" s="751"/>
      <c r="J1766" s="575"/>
      <c r="K1766" s="581"/>
      <c r="L1766" s="607"/>
      <c r="M1766" s="601"/>
      <c r="N1766" s="590"/>
    </row>
    <row r="1767" spans="1:14" s="38" customFormat="1" ht="12" customHeight="1" hidden="1">
      <c r="A1767" s="226"/>
      <c r="B1767" s="227"/>
      <c r="C1767" s="61" t="s">
        <v>363</v>
      </c>
      <c r="D1767" s="221"/>
      <c r="E1767" s="203"/>
      <c r="F1767" s="519"/>
      <c r="G1767" s="808"/>
      <c r="H1767" s="748"/>
      <c r="I1767" s="751"/>
      <c r="J1767" s="575"/>
      <c r="K1767" s="581"/>
      <c r="L1767" s="607"/>
      <c r="M1767" s="601"/>
      <c r="N1767" s="590"/>
    </row>
    <row r="1768" spans="1:14" s="38" customFormat="1" ht="12" customHeight="1" hidden="1">
      <c r="A1768" s="226"/>
      <c r="B1768" s="227"/>
      <c r="C1768" s="61" t="s">
        <v>364</v>
      </c>
      <c r="D1768" s="221"/>
      <c r="E1768" s="203"/>
      <c r="F1768" s="519"/>
      <c r="G1768" s="808"/>
      <c r="H1768" s="748"/>
      <c r="I1768" s="751"/>
      <c r="J1768" s="575"/>
      <c r="K1768" s="581"/>
      <c r="L1768" s="607"/>
      <c r="M1768" s="601"/>
      <c r="N1768" s="590"/>
    </row>
    <row r="1769" spans="1:14" s="38" customFormat="1" ht="12" customHeight="1" hidden="1">
      <c r="A1769" s="226"/>
      <c r="B1769" s="227"/>
      <c r="C1769" s="61" t="s">
        <v>365</v>
      </c>
      <c r="D1769" s="221"/>
      <c r="E1769" s="203"/>
      <c r="F1769" s="519"/>
      <c r="G1769" s="808"/>
      <c r="H1769" s="748"/>
      <c r="I1769" s="751"/>
      <c r="J1769" s="575"/>
      <c r="K1769" s="581"/>
      <c r="L1769" s="607"/>
      <c r="M1769" s="601"/>
      <c r="N1769" s="590"/>
    </row>
    <row r="1770" spans="1:14" s="38" customFormat="1" ht="13.5" hidden="1">
      <c r="A1770" s="226"/>
      <c r="B1770" s="229"/>
      <c r="C1770" s="877" t="s">
        <v>928</v>
      </c>
      <c r="D1770" s="221">
        <f>SUM(D1764:D1769)</f>
        <v>78100000</v>
      </c>
      <c r="E1770" s="221">
        <f>SUM(E1764:E1769)</f>
        <v>0</v>
      </c>
      <c r="F1770" s="536">
        <f>E1770/D1770</f>
        <v>0</v>
      </c>
      <c r="G1770" s="808"/>
      <c r="H1770" s="748"/>
      <c r="I1770" s="751"/>
      <c r="J1770" s="575"/>
      <c r="K1770" s="581"/>
      <c r="L1770" s="607"/>
      <c r="M1770" s="601"/>
      <c r="N1770" s="590"/>
    </row>
    <row r="1771" spans="1:14" s="44" customFormat="1" ht="13.5">
      <c r="A1771" s="1062"/>
      <c r="B1771" s="231"/>
      <c r="C1771" s="1237" t="s">
        <v>929</v>
      </c>
      <c r="D1771" s="1237"/>
      <c r="E1771" s="265"/>
      <c r="F1771" s="521"/>
      <c r="G1771" s="808"/>
      <c r="H1771" s="748"/>
      <c r="I1771" s="728"/>
      <c r="J1771" s="729"/>
      <c r="K1771" s="568"/>
      <c r="L1771" s="730"/>
      <c r="M1771" s="731"/>
      <c r="N1771" s="589"/>
    </row>
    <row r="1772" spans="1:14" s="92" customFormat="1" ht="12">
      <c r="A1772" s="884" t="s">
        <v>892</v>
      </c>
      <c r="B1772" s="90">
        <v>425</v>
      </c>
      <c r="C1772" s="382" t="s">
        <v>342</v>
      </c>
      <c r="D1772" s="837">
        <v>1000000</v>
      </c>
      <c r="E1772" s="383">
        <f>E1773</f>
        <v>21313.2</v>
      </c>
      <c r="F1772" s="530">
        <f>E1772/D1772</f>
        <v>0.0213132</v>
      </c>
      <c r="G1772" s="808"/>
      <c r="H1772" s="748">
        <f>D1772+G1772</f>
        <v>1000000</v>
      </c>
      <c r="I1772" s="751"/>
      <c r="J1772" s="575"/>
      <c r="K1772" s="582"/>
      <c r="L1772" s="607"/>
      <c r="M1772" s="601"/>
      <c r="N1772" s="593"/>
    </row>
    <row r="1773" spans="1:14" s="92" customFormat="1" ht="12" hidden="1">
      <c r="A1773" s="75"/>
      <c r="B1773" s="67">
        <v>4251</v>
      </c>
      <c r="C1773" s="68" t="s">
        <v>664</v>
      </c>
      <c r="D1773" s="200"/>
      <c r="E1773" s="74">
        <v>21313.2</v>
      </c>
      <c r="F1773" s="533"/>
      <c r="G1773" s="808"/>
      <c r="H1773" s="748"/>
      <c r="I1773" s="751"/>
      <c r="J1773" s="575"/>
      <c r="K1773" s="582"/>
      <c r="L1773" s="607"/>
      <c r="M1773" s="601"/>
      <c r="N1773" s="593"/>
    </row>
    <row r="1774" spans="1:14" s="44" customFormat="1" ht="12">
      <c r="A1774" s="59" t="s">
        <v>893</v>
      </c>
      <c r="B1774" s="60">
        <v>511</v>
      </c>
      <c r="C1774" s="201" t="s">
        <v>269</v>
      </c>
      <c r="D1774" s="1133">
        <v>650000</v>
      </c>
      <c r="E1774" s="198">
        <v>0</v>
      </c>
      <c r="F1774" s="530">
        <f>E1774/D1774</f>
        <v>0</v>
      </c>
      <c r="G1774" s="808"/>
      <c r="H1774" s="748">
        <f>D1774+G1774</f>
        <v>650000</v>
      </c>
      <c r="I1774" s="728"/>
      <c r="J1774" s="729"/>
      <c r="K1774" s="568"/>
      <c r="L1774" s="730"/>
      <c r="M1774" s="731"/>
      <c r="N1774" s="589"/>
    </row>
    <row r="1775" spans="1:14" s="44" customFormat="1" ht="12" hidden="1">
      <c r="A1775" s="28" t="s">
        <v>482</v>
      </c>
      <c r="B1775" s="67">
        <v>5112</v>
      </c>
      <c r="C1775" s="257" t="s">
        <v>628</v>
      </c>
      <c r="D1775" s="200"/>
      <c r="E1775" s="74">
        <v>0</v>
      </c>
      <c r="F1775" s="533"/>
      <c r="G1775" s="808"/>
      <c r="H1775" s="748"/>
      <c r="I1775" s="728"/>
      <c r="J1775" s="729"/>
      <c r="K1775" s="568"/>
      <c r="L1775" s="730"/>
      <c r="M1775" s="731"/>
      <c r="N1775" s="589"/>
    </row>
    <row r="1776" spans="1:14" s="66" customFormat="1" ht="12" hidden="1">
      <c r="A1776" s="51" t="s">
        <v>483</v>
      </c>
      <c r="B1776" s="52">
        <v>511242</v>
      </c>
      <c r="C1776" s="384" t="s">
        <v>930</v>
      </c>
      <c r="D1776" s="235"/>
      <c r="E1776" s="55">
        <v>0</v>
      </c>
      <c r="F1776" s="533"/>
      <c r="G1776" s="808"/>
      <c r="H1776" s="748"/>
      <c r="I1776" s="728"/>
      <c r="J1776" s="729"/>
      <c r="K1776" s="571"/>
      <c r="L1776" s="730"/>
      <c r="M1776" s="731"/>
      <c r="N1776" s="594"/>
    </row>
    <row r="1777" spans="1:14" s="44" customFormat="1" ht="12" hidden="1">
      <c r="A1777" s="28" t="s">
        <v>484</v>
      </c>
      <c r="B1777" s="67">
        <v>5113</v>
      </c>
      <c r="C1777" s="257" t="s">
        <v>735</v>
      </c>
      <c r="D1777" s="200"/>
      <c r="E1777" s="74">
        <v>0</v>
      </c>
      <c r="F1777" s="533"/>
      <c r="G1777" s="808"/>
      <c r="H1777" s="748"/>
      <c r="I1777" s="728"/>
      <c r="J1777" s="729"/>
      <c r="K1777" s="568"/>
      <c r="L1777" s="730"/>
      <c r="M1777" s="731"/>
      <c r="N1777" s="589"/>
    </row>
    <row r="1778" spans="1:14" s="44" customFormat="1" ht="12" hidden="1">
      <c r="A1778" s="28" t="s">
        <v>485</v>
      </c>
      <c r="B1778" s="67">
        <v>5114</v>
      </c>
      <c r="C1778" s="257" t="s">
        <v>271</v>
      </c>
      <c r="D1778" s="200"/>
      <c r="E1778" s="74">
        <v>0</v>
      </c>
      <c r="F1778" s="533"/>
      <c r="G1778" s="808"/>
      <c r="H1778" s="748"/>
      <c r="I1778" s="728"/>
      <c r="J1778" s="729"/>
      <c r="K1778" s="568"/>
      <c r="L1778" s="730"/>
      <c r="M1778" s="731"/>
      <c r="N1778" s="589"/>
    </row>
    <row r="1779" spans="1:14" s="44" customFormat="1" ht="13.5">
      <c r="A1779" s="378"/>
      <c r="B1779" s="337"/>
      <c r="C1779" s="862" t="s">
        <v>931</v>
      </c>
      <c r="D1779" s="198">
        <f>D1772+D1774</f>
        <v>1650000</v>
      </c>
      <c r="E1779" s="198">
        <f>E1772+E1774</f>
        <v>21313.2</v>
      </c>
      <c r="F1779" s="559">
        <f>E1779/D1779</f>
        <v>0.01291709090909091</v>
      </c>
      <c r="G1779" s="808"/>
      <c r="H1779" s="748">
        <f>D1779+G1779</f>
        <v>1650000</v>
      </c>
      <c r="I1779" s="728"/>
      <c r="J1779" s="729"/>
      <c r="K1779" s="568"/>
      <c r="L1779" s="730"/>
      <c r="M1779" s="731"/>
      <c r="N1779" s="589"/>
    </row>
    <row r="1780" spans="1:14" s="38" customFormat="1" ht="13.5" hidden="1">
      <c r="A1780" s="222"/>
      <c r="B1780" s="223"/>
      <c r="C1780" s="857" t="s">
        <v>932</v>
      </c>
      <c r="D1780" s="214"/>
      <c r="E1780" s="203"/>
      <c r="F1780" s="519"/>
      <c r="G1780" s="808"/>
      <c r="H1780" s="748"/>
      <c r="I1780" s="751"/>
      <c r="J1780" s="575"/>
      <c r="K1780" s="581"/>
      <c r="L1780" s="607"/>
      <c r="M1780" s="601"/>
      <c r="N1780" s="590"/>
    </row>
    <row r="1781" spans="1:14" s="38" customFormat="1" ht="12" hidden="1">
      <c r="A1781" s="226"/>
      <c r="B1781" s="227"/>
      <c r="C1781" s="61" t="s">
        <v>360</v>
      </c>
      <c r="D1781" s="221">
        <f>D1779</f>
        <v>1650000</v>
      </c>
      <c r="E1781" s="221">
        <f>E1779</f>
        <v>21313.2</v>
      </c>
      <c r="F1781" s="519">
        <f>E1781/D1781</f>
        <v>0.01291709090909091</v>
      </c>
      <c r="G1781" s="808"/>
      <c r="H1781" s="748"/>
      <c r="I1781" s="751"/>
      <c r="J1781" s="575"/>
      <c r="K1781" s="581"/>
      <c r="L1781" s="607"/>
      <c r="M1781" s="601"/>
      <c r="N1781" s="590"/>
    </row>
    <row r="1782" spans="1:14" s="38" customFormat="1" ht="12" customHeight="1" hidden="1">
      <c r="A1782" s="226"/>
      <c r="B1782" s="227"/>
      <c r="C1782" s="61" t="s">
        <v>361</v>
      </c>
      <c r="D1782" s="221"/>
      <c r="E1782" s="203"/>
      <c r="F1782" s="519"/>
      <c r="G1782" s="808"/>
      <c r="H1782" s="748"/>
      <c r="I1782" s="751"/>
      <c r="J1782" s="575"/>
      <c r="K1782" s="581"/>
      <c r="L1782" s="607"/>
      <c r="M1782" s="601"/>
      <c r="N1782" s="590"/>
    </row>
    <row r="1783" spans="1:14" s="38" customFormat="1" ht="12" customHeight="1" hidden="1">
      <c r="A1783" s="226"/>
      <c r="B1783" s="227"/>
      <c r="C1783" s="61" t="s">
        <v>364</v>
      </c>
      <c r="D1783" s="221"/>
      <c r="E1783" s="203"/>
      <c r="F1783" s="519"/>
      <c r="G1783" s="808"/>
      <c r="H1783" s="748"/>
      <c r="I1783" s="751"/>
      <c r="J1783" s="575"/>
      <c r="K1783" s="581"/>
      <c r="L1783" s="607"/>
      <c r="M1783" s="601"/>
      <c r="N1783" s="590"/>
    </row>
    <row r="1784" spans="1:14" s="38" customFormat="1" ht="12" customHeight="1" hidden="1">
      <c r="A1784" s="226"/>
      <c r="B1784" s="227"/>
      <c r="C1784" s="61" t="s">
        <v>365</v>
      </c>
      <c r="D1784" s="221"/>
      <c r="E1784" s="203"/>
      <c r="F1784" s="519"/>
      <c r="G1784" s="808"/>
      <c r="H1784" s="748"/>
      <c r="I1784" s="751"/>
      <c r="J1784" s="575"/>
      <c r="K1784" s="581"/>
      <c r="L1784" s="607"/>
      <c r="M1784" s="601"/>
      <c r="N1784" s="590"/>
    </row>
    <row r="1785" spans="1:14" s="38" customFormat="1" ht="13.5" hidden="1">
      <c r="A1785" s="226"/>
      <c r="B1785" s="229"/>
      <c r="C1785" s="877" t="s">
        <v>933</v>
      </c>
      <c r="D1785" s="385">
        <f>SUM(D1781:D1784)</f>
        <v>1650000</v>
      </c>
      <c r="E1785" s="385">
        <f>SUM(E1781:E1784)</f>
        <v>21313.2</v>
      </c>
      <c r="F1785" s="519">
        <f>E1785/D1785</f>
        <v>0.01291709090909091</v>
      </c>
      <c r="G1785" s="808"/>
      <c r="H1785" s="748"/>
      <c r="I1785" s="751"/>
      <c r="J1785" s="575"/>
      <c r="K1785" s="581"/>
      <c r="L1785" s="607"/>
      <c r="M1785" s="601"/>
      <c r="N1785" s="590"/>
    </row>
    <row r="1786" spans="1:14" s="44" customFormat="1" ht="13.5">
      <c r="A1786" s="1062"/>
      <c r="B1786" s="252"/>
      <c r="C1786" s="1237" t="s">
        <v>934</v>
      </c>
      <c r="D1786" s="1237"/>
      <c r="E1786" s="265"/>
      <c r="F1786" s="521"/>
      <c r="G1786" s="808"/>
      <c r="H1786" s="748"/>
      <c r="I1786" s="728"/>
      <c r="J1786" s="729"/>
      <c r="K1786" s="568"/>
      <c r="L1786" s="730"/>
      <c r="M1786" s="731"/>
      <c r="N1786" s="589"/>
    </row>
    <row r="1787" spans="1:14" s="44" customFormat="1" ht="12">
      <c r="A1787" s="34" t="s">
        <v>894</v>
      </c>
      <c r="B1787" s="60">
        <v>424</v>
      </c>
      <c r="C1787" s="36" t="s">
        <v>158</v>
      </c>
      <c r="D1787" s="837">
        <v>7600000</v>
      </c>
      <c r="E1787" s="383">
        <f>E1788+E1790</f>
        <v>3051281.6900000004</v>
      </c>
      <c r="F1787" s="530">
        <f>E1787/D1787</f>
        <v>0.4014844328947369</v>
      </c>
      <c r="G1787" s="808"/>
      <c r="H1787" s="748">
        <f>D1787+G1787</f>
        <v>7600000</v>
      </c>
      <c r="I1787" s="728"/>
      <c r="J1787" s="729"/>
      <c r="K1787" s="568"/>
      <c r="L1787" s="730"/>
      <c r="M1787" s="731"/>
      <c r="N1787" s="589"/>
    </row>
    <row r="1788" spans="1:14" s="44" customFormat="1" ht="12" hidden="1">
      <c r="A1788" s="28" t="s">
        <v>935</v>
      </c>
      <c r="B1788" s="67">
        <v>4245</v>
      </c>
      <c r="C1788" s="68" t="s">
        <v>936</v>
      </c>
      <c r="D1788" s="200"/>
      <c r="E1788" s="74">
        <f>E1789</f>
        <v>1339853.33</v>
      </c>
      <c r="F1788" s="533"/>
      <c r="G1788" s="808"/>
      <c r="H1788" s="748"/>
      <c r="I1788" s="728"/>
      <c r="J1788" s="729"/>
      <c r="K1788" s="568"/>
      <c r="L1788" s="730"/>
      <c r="M1788" s="731"/>
      <c r="N1788" s="589"/>
    </row>
    <row r="1789" spans="1:14" s="44" customFormat="1" ht="12" hidden="1">
      <c r="A1789" s="45"/>
      <c r="B1789" s="46">
        <v>424511</v>
      </c>
      <c r="C1789" s="57" t="s">
        <v>937</v>
      </c>
      <c r="D1789" s="235"/>
      <c r="E1789" s="55">
        <v>1339853.33</v>
      </c>
      <c r="F1789" s="533"/>
      <c r="G1789" s="808"/>
      <c r="H1789" s="748"/>
      <c r="I1789" s="728"/>
      <c r="J1789" s="729"/>
      <c r="K1789" s="568"/>
      <c r="L1789" s="730"/>
      <c r="M1789" s="731"/>
      <c r="N1789" s="589"/>
    </row>
    <row r="1790" spans="1:14" s="38" customFormat="1" ht="12" hidden="1">
      <c r="A1790" s="75" t="s">
        <v>938</v>
      </c>
      <c r="B1790" s="67">
        <v>4249</v>
      </c>
      <c r="C1790" s="199" t="s">
        <v>920</v>
      </c>
      <c r="D1790" s="200"/>
      <c r="E1790" s="74">
        <f>E1791</f>
        <v>1711428.36</v>
      </c>
      <c r="F1790" s="533"/>
      <c r="G1790" s="808"/>
      <c r="H1790" s="748"/>
      <c r="I1790" s="751"/>
      <c r="J1790" s="575"/>
      <c r="K1790" s="581"/>
      <c r="L1790" s="607"/>
      <c r="M1790" s="601"/>
      <c r="N1790" s="590"/>
    </row>
    <row r="1791" spans="1:14" s="38" customFormat="1" ht="12" hidden="1">
      <c r="A1791" s="51"/>
      <c r="B1791" s="46">
        <v>424911</v>
      </c>
      <c r="C1791" s="205" t="s">
        <v>939</v>
      </c>
      <c r="D1791" s="235"/>
      <c r="E1791" s="55">
        <v>1711428.36</v>
      </c>
      <c r="F1791" s="533"/>
      <c r="G1791" s="808"/>
      <c r="H1791" s="748"/>
      <c r="I1791" s="751"/>
      <c r="J1791" s="575"/>
      <c r="K1791" s="581"/>
      <c r="L1791" s="607"/>
      <c r="M1791" s="601"/>
      <c r="N1791" s="590"/>
    </row>
    <row r="1792" spans="1:14" s="106" customFormat="1" ht="12">
      <c r="A1792" s="233" t="s">
        <v>900</v>
      </c>
      <c r="B1792" s="60">
        <v>426</v>
      </c>
      <c r="C1792" s="61" t="s">
        <v>165</v>
      </c>
      <c r="D1792" s="198">
        <v>300000</v>
      </c>
      <c r="E1792" s="244">
        <f>E1793</f>
        <v>38308</v>
      </c>
      <c r="F1792" s="518">
        <f>E1792/D1792</f>
        <v>0.12769333333333333</v>
      </c>
      <c r="G1792" s="808"/>
      <c r="H1792" s="748">
        <f>D1792+G1792</f>
        <v>300000</v>
      </c>
      <c r="I1792" s="634"/>
      <c r="J1792" s="577"/>
      <c r="K1792" s="584"/>
      <c r="L1792" s="609"/>
      <c r="M1792" s="603"/>
      <c r="N1792" s="599"/>
    </row>
    <row r="1793" spans="1:14" s="106" customFormat="1" ht="12" hidden="1">
      <c r="A1793" s="75"/>
      <c r="B1793" s="67">
        <v>4261</v>
      </c>
      <c r="C1793" s="68" t="s">
        <v>912</v>
      </c>
      <c r="D1793" s="200"/>
      <c r="E1793" s="74">
        <v>38308</v>
      </c>
      <c r="F1793" s="560"/>
      <c r="G1793" s="808"/>
      <c r="H1793" s="748"/>
      <c r="I1793" s="634"/>
      <c r="J1793" s="577"/>
      <c r="K1793" s="584"/>
      <c r="L1793" s="609"/>
      <c r="M1793" s="603"/>
      <c r="N1793" s="599"/>
    </row>
    <row r="1794" spans="1:14" s="38" customFormat="1" ht="12" hidden="1">
      <c r="A1794" s="59" t="s">
        <v>940</v>
      </c>
      <c r="B1794" s="60">
        <v>512</v>
      </c>
      <c r="C1794" s="201" t="s">
        <v>273</v>
      </c>
      <c r="D1794" s="198"/>
      <c r="E1794" s="62">
        <f>E1795</f>
        <v>0</v>
      </c>
      <c r="F1794" s="530" t="e">
        <f>E1794/D1794</f>
        <v>#DIV/0!</v>
      </c>
      <c r="G1794" s="808"/>
      <c r="H1794" s="748"/>
      <c r="I1794" s="751"/>
      <c r="J1794" s="575"/>
      <c r="K1794" s="581"/>
      <c r="L1794" s="607"/>
      <c r="M1794" s="601"/>
      <c r="N1794" s="590"/>
    </row>
    <row r="1795" spans="1:14" s="44" customFormat="1" ht="12" hidden="1">
      <c r="A1795" s="28"/>
      <c r="B1795" s="67">
        <v>5124</v>
      </c>
      <c r="C1795" s="199" t="s">
        <v>751</v>
      </c>
      <c r="D1795" s="200"/>
      <c r="E1795" s="203">
        <v>0</v>
      </c>
      <c r="F1795" s="517"/>
      <c r="G1795" s="808"/>
      <c r="H1795" s="748"/>
      <c r="I1795" s="728"/>
      <c r="J1795" s="729"/>
      <c r="K1795" s="568"/>
      <c r="L1795" s="730"/>
      <c r="M1795" s="731"/>
      <c r="N1795" s="589"/>
    </row>
    <row r="1796" spans="1:14" s="44" customFormat="1" ht="13.5">
      <c r="A1796" s="254"/>
      <c r="B1796" s="220"/>
      <c r="C1796" s="862" t="s">
        <v>941</v>
      </c>
      <c r="D1796" s="200">
        <f>D1787+D1792+D1794</f>
        <v>7900000</v>
      </c>
      <c r="E1796" s="200">
        <f>E1787+E1792+E1794</f>
        <v>3089589.6900000004</v>
      </c>
      <c r="F1796" s="559">
        <f>E1796/D1796</f>
        <v>0.39108730253164564</v>
      </c>
      <c r="G1796" s="808"/>
      <c r="H1796" s="748">
        <f>D1796+G1796</f>
        <v>7900000</v>
      </c>
      <c r="I1796" s="728"/>
      <c r="J1796" s="729"/>
      <c r="K1796" s="568"/>
      <c r="L1796" s="730"/>
      <c r="M1796" s="731"/>
      <c r="N1796" s="589"/>
    </row>
    <row r="1797" spans="1:14" s="38" customFormat="1" ht="13.5" hidden="1">
      <c r="A1797" s="222"/>
      <c r="B1797" s="223"/>
      <c r="C1797" s="857" t="s">
        <v>942</v>
      </c>
      <c r="D1797" s="224"/>
      <c r="E1797" s="225"/>
      <c r="F1797" s="522"/>
      <c r="G1797" s="808"/>
      <c r="H1797" s="748"/>
      <c r="I1797" s="751"/>
      <c r="J1797" s="575"/>
      <c r="K1797" s="581"/>
      <c r="L1797" s="607"/>
      <c r="M1797" s="601"/>
      <c r="N1797" s="590"/>
    </row>
    <row r="1798" spans="1:14" s="38" customFormat="1" ht="12" hidden="1">
      <c r="A1798" s="226"/>
      <c r="B1798" s="227"/>
      <c r="C1798" s="61" t="s">
        <v>360</v>
      </c>
      <c r="D1798" s="221">
        <f>D1796</f>
        <v>7900000</v>
      </c>
      <c r="E1798" s="221"/>
      <c r="F1798" s="519"/>
      <c r="G1798" s="808"/>
      <c r="H1798" s="748"/>
      <c r="I1798" s="751"/>
      <c r="J1798" s="575"/>
      <c r="K1798" s="581"/>
      <c r="L1798" s="607"/>
      <c r="M1798" s="601"/>
      <c r="N1798" s="590"/>
    </row>
    <row r="1799" spans="1:14" s="38" customFormat="1" ht="12" customHeight="1" hidden="1">
      <c r="A1799" s="226"/>
      <c r="B1799" s="227"/>
      <c r="C1799" s="61" t="s">
        <v>361</v>
      </c>
      <c r="D1799" s="221"/>
      <c r="E1799" s="203"/>
      <c r="F1799" s="519"/>
      <c r="G1799" s="808"/>
      <c r="H1799" s="748"/>
      <c r="I1799" s="751"/>
      <c r="J1799" s="575"/>
      <c r="K1799" s="581"/>
      <c r="L1799" s="607"/>
      <c r="M1799" s="601"/>
      <c r="N1799" s="590"/>
    </row>
    <row r="1800" spans="1:14" s="38" customFormat="1" ht="12" customHeight="1" hidden="1">
      <c r="A1800" s="226"/>
      <c r="B1800" s="227"/>
      <c r="C1800" s="61" t="s">
        <v>365</v>
      </c>
      <c r="D1800" s="221"/>
      <c r="E1800" s="203"/>
      <c r="F1800" s="519"/>
      <c r="G1800" s="808"/>
      <c r="H1800" s="748"/>
      <c r="I1800" s="751"/>
      <c r="J1800" s="575"/>
      <c r="K1800" s="581"/>
      <c r="L1800" s="607"/>
      <c r="M1800" s="601"/>
      <c r="N1800" s="590"/>
    </row>
    <row r="1801" spans="1:14" s="38" customFormat="1" ht="13.5" hidden="1">
      <c r="A1801" s="226"/>
      <c r="B1801" s="229"/>
      <c r="C1801" s="872" t="s">
        <v>943</v>
      </c>
      <c r="D1801" s="221">
        <f>SUM(D1798:D1800)</f>
        <v>7900000</v>
      </c>
      <c r="E1801" s="203"/>
      <c r="F1801" s="519"/>
      <c r="G1801" s="808"/>
      <c r="H1801" s="748"/>
      <c r="I1801" s="751"/>
      <c r="J1801" s="575"/>
      <c r="K1801" s="581"/>
      <c r="L1801" s="607"/>
      <c r="M1801" s="601"/>
      <c r="N1801" s="590"/>
    </row>
    <row r="1802" spans="1:14" s="44" customFormat="1" ht="13.5">
      <c r="A1802" s="1062"/>
      <c r="B1802" s="250"/>
      <c r="C1802" s="871" t="s">
        <v>622</v>
      </c>
      <c r="D1802" s="196"/>
      <c r="E1802" s="197"/>
      <c r="F1802" s="524"/>
      <c r="G1802" s="808"/>
      <c r="H1802" s="748"/>
      <c r="I1802" s="728"/>
      <c r="J1802" s="729"/>
      <c r="K1802" s="568"/>
      <c r="L1802" s="730"/>
      <c r="M1802" s="731"/>
      <c r="N1802" s="589"/>
    </row>
    <row r="1803" spans="1:14" s="38" customFormat="1" ht="12">
      <c r="A1803" s="34" t="s">
        <v>901</v>
      </c>
      <c r="B1803" s="60">
        <v>424</v>
      </c>
      <c r="C1803" s="61" t="s">
        <v>158</v>
      </c>
      <c r="D1803" s="198">
        <v>150000</v>
      </c>
      <c r="E1803" s="198">
        <f>E1804+E1806</f>
        <v>34550</v>
      </c>
      <c r="F1803" s="530">
        <f>E1803/D1803</f>
        <v>0.23033333333333333</v>
      </c>
      <c r="G1803" s="1072"/>
      <c r="H1803" s="748">
        <f>D1803+G1803</f>
        <v>150000</v>
      </c>
      <c r="I1803" s="751">
        <v>300000</v>
      </c>
      <c r="J1803" s="575"/>
      <c r="K1803" s="581"/>
      <c r="L1803" s="607"/>
      <c r="M1803" s="601"/>
      <c r="N1803" s="590"/>
    </row>
    <row r="1804" spans="1:14" s="38" customFormat="1" ht="12" hidden="1">
      <c r="A1804" s="28"/>
      <c r="B1804" s="67">
        <v>4246</v>
      </c>
      <c r="C1804" s="199" t="s">
        <v>945</v>
      </c>
      <c r="D1804" s="200">
        <v>100000</v>
      </c>
      <c r="E1804" s="200">
        <f>E1805</f>
        <v>34550</v>
      </c>
      <c r="F1804" s="530"/>
      <c r="G1804" s="1072"/>
      <c r="H1804" s="748"/>
      <c r="I1804" s="751"/>
      <c r="J1804" s="575"/>
      <c r="K1804" s="581"/>
      <c r="L1804" s="607"/>
      <c r="M1804" s="601"/>
      <c r="N1804" s="590"/>
    </row>
    <row r="1805" spans="1:14" s="38" customFormat="1" ht="12" hidden="1">
      <c r="A1805" s="45"/>
      <c r="B1805" s="46">
        <v>424631</v>
      </c>
      <c r="C1805" s="205" t="s">
        <v>287</v>
      </c>
      <c r="D1805" s="235"/>
      <c r="E1805" s="55">
        <v>34550</v>
      </c>
      <c r="F1805" s="533"/>
      <c r="G1805" s="1072"/>
      <c r="H1805" s="748"/>
      <c r="I1805" s="751"/>
      <c r="J1805" s="575"/>
      <c r="K1805" s="581"/>
      <c r="L1805" s="607"/>
      <c r="M1805" s="601"/>
      <c r="N1805" s="590"/>
    </row>
    <row r="1806" spans="1:14" s="38" customFormat="1" ht="12" hidden="1">
      <c r="A1806" s="28"/>
      <c r="B1806" s="67">
        <v>4249</v>
      </c>
      <c r="C1806" s="199" t="s">
        <v>920</v>
      </c>
      <c r="D1806" s="200">
        <v>50000</v>
      </c>
      <c r="E1806" s="200">
        <f>E1807</f>
        <v>0</v>
      </c>
      <c r="F1806" s="533"/>
      <c r="G1806" s="1072"/>
      <c r="H1806" s="748"/>
      <c r="I1806" s="751"/>
      <c r="J1806" s="575"/>
      <c r="K1806" s="581"/>
      <c r="L1806" s="607"/>
      <c r="M1806" s="601"/>
      <c r="N1806" s="590"/>
    </row>
    <row r="1807" spans="1:14" s="38" customFormat="1" ht="12" hidden="1">
      <c r="A1807" s="45"/>
      <c r="B1807" s="46">
        <v>424911</v>
      </c>
      <c r="C1807" s="205" t="s">
        <v>163</v>
      </c>
      <c r="D1807" s="235"/>
      <c r="E1807" s="55">
        <v>0</v>
      </c>
      <c r="F1807" s="533"/>
      <c r="G1807" s="1072"/>
      <c r="H1807" s="748"/>
      <c r="I1807" s="751"/>
      <c r="J1807" s="575"/>
      <c r="K1807" s="581"/>
      <c r="L1807" s="607"/>
      <c r="M1807" s="601"/>
      <c r="N1807" s="590"/>
    </row>
    <row r="1808" spans="1:14" s="38" customFormat="1" ht="12">
      <c r="A1808" s="59" t="s">
        <v>486</v>
      </c>
      <c r="B1808" s="60">
        <v>425</v>
      </c>
      <c r="C1808" s="61" t="s">
        <v>342</v>
      </c>
      <c r="D1808" s="198">
        <v>300000</v>
      </c>
      <c r="E1808" s="198">
        <f>E1809</f>
        <v>94200</v>
      </c>
      <c r="F1808" s="518">
        <f>E1808/D1808</f>
        <v>0.314</v>
      </c>
      <c r="G1808" s="1072"/>
      <c r="H1808" s="748">
        <f>D1808+G1808</f>
        <v>300000</v>
      </c>
      <c r="I1808" s="751">
        <v>200000</v>
      </c>
      <c r="J1808" s="575"/>
      <c r="K1808" s="581"/>
      <c r="L1808" s="607"/>
      <c r="M1808" s="601"/>
      <c r="N1808" s="590"/>
    </row>
    <row r="1809" spans="1:14" s="38" customFormat="1" ht="12" hidden="1">
      <c r="A1809" s="28"/>
      <c r="B1809" s="67">
        <v>4251</v>
      </c>
      <c r="C1809" s="68" t="s">
        <v>664</v>
      </c>
      <c r="D1809" s="200"/>
      <c r="E1809" s="200">
        <f>E1810</f>
        <v>94200</v>
      </c>
      <c r="F1809" s="530"/>
      <c r="G1809" s="1072"/>
      <c r="H1809" s="748"/>
      <c r="I1809" s="751"/>
      <c r="J1809" s="575"/>
      <c r="K1809" s="581"/>
      <c r="L1809" s="607"/>
      <c r="M1809" s="601"/>
      <c r="N1809" s="590"/>
    </row>
    <row r="1810" spans="1:14" s="38" customFormat="1" ht="12" hidden="1">
      <c r="A1810" s="45"/>
      <c r="B1810" s="46">
        <v>425191</v>
      </c>
      <c r="C1810" s="57" t="s">
        <v>614</v>
      </c>
      <c r="D1810" s="235"/>
      <c r="E1810" s="55">
        <v>94200</v>
      </c>
      <c r="F1810" s="530"/>
      <c r="G1810" s="1072"/>
      <c r="H1810" s="748"/>
      <c r="I1810" s="751"/>
      <c r="J1810" s="575"/>
      <c r="K1810" s="581"/>
      <c r="L1810" s="607"/>
      <c r="M1810" s="601"/>
      <c r="N1810" s="590"/>
    </row>
    <row r="1811" spans="1:14" s="44" customFormat="1" ht="12">
      <c r="A1811" s="59" t="s">
        <v>1328</v>
      </c>
      <c r="B1811" s="60">
        <v>482</v>
      </c>
      <c r="C1811" s="201" t="s">
        <v>175</v>
      </c>
      <c r="D1811" s="198">
        <v>150000</v>
      </c>
      <c r="E1811" s="62">
        <f>E1812+E1813+E1814</f>
        <v>134940</v>
      </c>
      <c r="F1811" s="530">
        <f>E1811/D1811</f>
        <v>0.8996</v>
      </c>
      <c r="G1811" s="1072"/>
      <c r="H1811" s="748">
        <f>D1811+G1811</f>
        <v>150000</v>
      </c>
      <c r="I1811" s="728"/>
      <c r="J1811" s="729"/>
      <c r="K1811" s="568"/>
      <c r="L1811" s="730"/>
      <c r="M1811" s="731"/>
      <c r="N1811" s="589"/>
    </row>
    <row r="1812" spans="1:14" s="38" customFormat="1" ht="12" hidden="1">
      <c r="A1812" s="28"/>
      <c r="B1812" s="67">
        <v>4821</v>
      </c>
      <c r="C1812" s="199" t="s">
        <v>265</v>
      </c>
      <c r="D1812" s="204"/>
      <c r="E1812" s="203">
        <v>0</v>
      </c>
      <c r="F1812" s="519"/>
      <c r="G1812" s="1072"/>
      <c r="H1812" s="748"/>
      <c r="I1812" s="751"/>
      <c r="J1812" s="575"/>
      <c r="K1812" s="581"/>
      <c r="L1812" s="607"/>
      <c r="M1812" s="601"/>
      <c r="N1812" s="590"/>
    </row>
    <row r="1813" spans="1:14" s="38" customFormat="1" ht="12" hidden="1">
      <c r="A1813" s="28"/>
      <c r="B1813" s="67">
        <v>4822</v>
      </c>
      <c r="C1813" s="199" t="s">
        <v>176</v>
      </c>
      <c r="D1813" s="204"/>
      <c r="E1813" s="203">
        <v>134940</v>
      </c>
      <c r="F1813" s="519"/>
      <c r="G1813" s="1072"/>
      <c r="H1813" s="748"/>
      <c r="I1813" s="751"/>
      <c r="J1813" s="575"/>
      <c r="K1813" s="581"/>
      <c r="L1813" s="607"/>
      <c r="M1813" s="601"/>
      <c r="N1813" s="590"/>
    </row>
    <row r="1814" spans="1:14" s="38" customFormat="1" ht="12" hidden="1">
      <c r="A1814" s="75"/>
      <c r="B1814" s="67">
        <v>4823</v>
      </c>
      <c r="C1814" s="199" t="s">
        <v>177</v>
      </c>
      <c r="D1814" s="204"/>
      <c r="E1814" s="203">
        <v>0</v>
      </c>
      <c r="F1814" s="519"/>
      <c r="G1814" s="1072"/>
      <c r="H1814" s="748"/>
      <c r="I1814" s="751"/>
      <c r="J1814" s="575"/>
      <c r="K1814" s="581"/>
      <c r="L1814" s="607"/>
      <c r="M1814" s="601"/>
      <c r="N1814" s="590"/>
    </row>
    <row r="1815" spans="1:14" s="38" customFormat="1" ht="12" hidden="1">
      <c r="A1815" s="233"/>
      <c r="B1815" s="60">
        <v>483</v>
      </c>
      <c r="C1815" s="201" t="s">
        <v>267</v>
      </c>
      <c r="D1815" s="198"/>
      <c r="E1815" s="202">
        <v>0</v>
      </c>
      <c r="F1815" s="517" t="e">
        <f>E1815/D1815</f>
        <v>#DIV/0!</v>
      </c>
      <c r="G1815" s="1072"/>
      <c r="H1815" s="748"/>
      <c r="I1815" s="751"/>
      <c r="J1815" s="575"/>
      <c r="K1815" s="581"/>
      <c r="L1815" s="607"/>
      <c r="M1815" s="601"/>
      <c r="N1815" s="590"/>
    </row>
    <row r="1816" spans="1:14" s="44" customFormat="1" ht="12" hidden="1">
      <c r="A1816" s="89"/>
      <c r="B1816" s="67">
        <v>4831</v>
      </c>
      <c r="C1816" s="199" t="s">
        <v>267</v>
      </c>
      <c r="D1816" s="198"/>
      <c r="E1816" s="203"/>
      <c r="F1816" s="518"/>
      <c r="G1816" s="1072"/>
      <c r="H1816" s="748"/>
      <c r="I1816" s="728"/>
      <c r="J1816" s="729"/>
      <c r="K1816" s="568"/>
      <c r="L1816" s="730"/>
      <c r="M1816" s="731"/>
      <c r="N1816" s="589"/>
    </row>
    <row r="1817" spans="1:14" s="44" customFormat="1" ht="12">
      <c r="A1817" s="1113" t="s">
        <v>487</v>
      </c>
      <c r="B1817" s="1114">
        <v>511</v>
      </c>
      <c r="C1817" s="1168" t="s">
        <v>269</v>
      </c>
      <c r="D1817" s="1138">
        <v>50000</v>
      </c>
      <c r="E1817" s="62">
        <f>E1818+E1821+E1824</f>
        <v>0</v>
      </c>
      <c r="F1817" s="517">
        <f>E1817/D1817</f>
        <v>0</v>
      </c>
      <c r="G1817" s="1072"/>
      <c r="H1817" s="748">
        <f>D1817+G1817</f>
        <v>50000</v>
      </c>
      <c r="I1817" s="728">
        <v>1000000</v>
      </c>
      <c r="J1817" s="729"/>
      <c r="K1817" s="568"/>
      <c r="L1817" s="730"/>
      <c r="M1817" s="731"/>
      <c r="N1817" s="589"/>
    </row>
    <row r="1818" spans="1:14" s="44" customFormat="1" ht="12" hidden="1">
      <c r="A1818" s="1169"/>
      <c r="B1818" s="1170">
        <v>5112</v>
      </c>
      <c r="C1818" s="1171" t="s">
        <v>628</v>
      </c>
      <c r="D1818" s="1136"/>
      <c r="E1818" s="74">
        <f>SUM(E1819:E1820)</f>
        <v>0</v>
      </c>
      <c r="F1818" s="533"/>
      <c r="G1818" s="1072"/>
      <c r="H1818" s="748"/>
      <c r="I1818" s="728"/>
      <c r="J1818" s="729"/>
      <c r="K1818" s="568"/>
      <c r="L1818" s="730"/>
      <c r="M1818" s="731"/>
      <c r="N1818" s="589"/>
    </row>
    <row r="1819" spans="1:14" s="44" customFormat="1" ht="12" hidden="1">
      <c r="A1819" s="1127"/>
      <c r="B1819" s="1128">
        <v>511293</v>
      </c>
      <c r="C1819" s="1172" t="s">
        <v>948</v>
      </c>
      <c r="D1819" s="1137"/>
      <c r="E1819" s="55">
        <v>0</v>
      </c>
      <c r="F1819" s="533"/>
      <c r="G1819" s="1072"/>
      <c r="H1819" s="748"/>
      <c r="I1819" s="728"/>
      <c r="J1819" s="729"/>
      <c r="K1819" s="568"/>
      <c r="L1819" s="730"/>
      <c r="M1819" s="731"/>
      <c r="N1819" s="589"/>
    </row>
    <row r="1820" spans="1:14" s="44" customFormat="1" ht="12" hidden="1">
      <c r="A1820" s="1127"/>
      <c r="B1820" s="1128">
        <v>511293</v>
      </c>
      <c r="C1820" s="1172" t="s">
        <v>948</v>
      </c>
      <c r="D1820" s="1137"/>
      <c r="E1820" s="55">
        <v>0</v>
      </c>
      <c r="F1820" s="533"/>
      <c r="G1820" s="1072"/>
      <c r="H1820" s="748"/>
      <c r="I1820" s="728"/>
      <c r="J1820" s="729"/>
      <c r="K1820" s="568"/>
      <c r="L1820" s="730"/>
      <c r="M1820" s="731"/>
      <c r="N1820" s="589"/>
    </row>
    <row r="1821" spans="1:14" s="44" customFormat="1" ht="12" hidden="1">
      <c r="A1821" s="1169"/>
      <c r="B1821" s="1170">
        <v>5113</v>
      </c>
      <c r="C1821" s="1171" t="s">
        <v>735</v>
      </c>
      <c r="D1821" s="1136"/>
      <c r="E1821" s="74">
        <f>SUM(E1822:E1823)</f>
        <v>0</v>
      </c>
      <c r="F1821" s="530"/>
      <c r="G1821" s="1072"/>
      <c r="H1821" s="748"/>
      <c r="I1821" s="728"/>
      <c r="J1821" s="729"/>
      <c r="K1821" s="568"/>
      <c r="L1821" s="730"/>
      <c r="M1821" s="731"/>
      <c r="N1821" s="589"/>
    </row>
    <row r="1822" spans="1:14" s="44" customFormat="1" ht="12" hidden="1">
      <c r="A1822" s="1127"/>
      <c r="B1822" s="1128">
        <v>511393</v>
      </c>
      <c r="C1822" s="1172" t="s">
        <v>615</v>
      </c>
      <c r="D1822" s="1137"/>
      <c r="E1822" s="55">
        <v>0</v>
      </c>
      <c r="F1822" s="530"/>
      <c r="G1822" s="1072"/>
      <c r="H1822" s="748"/>
      <c r="I1822" s="728"/>
      <c r="J1822" s="729"/>
      <c r="K1822" s="568"/>
      <c r="L1822" s="730"/>
      <c r="M1822" s="731"/>
      <c r="N1822" s="589"/>
    </row>
    <row r="1823" spans="1:14" s="44" customFormat="1" ht="12" hidden="1">
      <c r="A1823" s="1127"/>
      <c r="B1823" s="1128"/>
      <c r="C1823" s="1172" t="s">
        <v>949</v>
      </c>
      <c r="D1823" s="1137"/>
      <c r="E1823" s="55">
        <v>0</v>
      </c>
      <c r="F1823" s="530"/>
      <c r="G1823" s="1072"/>
      <c r="H1823" s="748"/>
      <c r="I1823" s="728"/>
      <c r="J1823" s="729"/>
      <c r="K1823" s="568"/>
      <c r="L1823" s="730"/>
      <c r="M1823" s="731"/>
      <c r="N1823" s="589"/>
    </row>
    <row r="1824" spans="1:14" s="44" customFormat="1" ht="12" hidden="1">
      <c r="A1824" s="1169"/>
      <c r="B1824" s="1170">
        <v>5114</v>
      </c>
      <c r="C1824" s="1171" t="s">
        <v>271</v>
      </c>
      <c r="D1824" s="1058">
        <v>2800000</v>
      </c>
      <c r="E1824" s="74">
        <v>0</v>
      </c>
      <c r="F1824" s="533"/>
      <c r="G1824" s="1072"/>
      <c r="H1824" s="748"/>
      <c r="I1824" s="728"/>
      <c r="J1824" s="729"/>
      <c r="K1824" s="568"/>
      <c r="L1824" s="730"/>
      <c r="M1824" s="731"/>
      <c r="N1824" s="589"/>
    </row>
    <row r="1825" spans="1:14" s="38" customFormat="1" ht="12" hidden="1">
      <c r="A1825" s="1113"/>
      <c r="B1825" s="1114">
        <v>512</v>
      </c>
      <c r="C1825" s="1115" t="s">
        <v>273</v>
      </c>
      <c r="D1825" s="1133">
        <v>0</v>
      </c>
      <c r="E1825" s="244">
        <v>0</v>
      </c>
      <c r="F1825" s="517"/>
      <c r="G1825" s="1072"/>
      <c r="H1825" s="748"/>
      <c r="I1825" s="751"/>
      <c r="J1825" s="575"/>
      <c r="K1825" s="581"/>
      <c r="L1825" s="607"/>
      <c r="M1825" s="601"/>
      <c r="N1825" s="590"/>
    </row>
    <row r="1826" spans="1:14" s="44" customFormat="1" ht="12" hidden="1">
      <c r="A1826" s="1169"/>
      <c r="B1826" s="1170">
        <v>5122</v>
      </c>
      <c r="C1826" s="1173" t="s">
        <v>276</v>
      </c>
      <c r="D1826" s="1058"/>
      <c r="E1826" s="203"/>
      <c r="F1826" s="517"/>
      <c r="G1826" s="1072"/>
      <c r="H1826" s="748"/>
      <c r="I1826" s="728"/>
      <c r="J1826" s="729"/>
      <c r="K1826" s="568"/>
      <c r="L1826" s="730"/>
      <c r="M1826" s="731"/>
      <c r="N1826" s="589"/>
    </row>
    <row r="1827" spans="1:14" s="44" customFormat="1" ht="12" hidden="1">
      <c r="A1827" s="1169"/>
      <c r="B1827" s="1170">
        <v>5126</v>
      </c>
      <c r="C1827" s="1173" t="s">
        <v>627</v>
      </c>
      <c r="D1827" s="1058"/>
      <c r="E1827" s="203"/>
      <c r="F1827" s="517"/>
      <c r="G1827" s="1072"/>
      <c r="H1827" s="748"/>
      <c r="I1827" s="728"/>
      <c r="J1827" s="729"/>
      <c r="K1827" s="568"/>
      <c r="L1827" s="730"/>
      <c r="M1827" s="731"/>
      <c r="N1827" s="589"/>
    </row>
    <row r="1828" spans="1:14" s="66" customFormat="1" ht="12">
      <c r="A1828" s="1113" t="s">
        <v>488</v>
      </c>
      <c r="B1828" s="1114">
        <v>541</v>
      </c>
      <c r="C1828" s="1174" t="s">
        <v>924</v>
      </c>
      <c r="D1828" s="1133">
        <v>3000000</v>
      </c>
      <c r="E1828" s="62">
        <f>E1829</f>
        <v>903002.38</v>
      </c>
      <c r="F1828" s="518">
        <f>E1828/D1828</f>
        <v>0.30100079333333335</v>
      </c>
      <c r="G1828" s="1072"/>
      <c r="H1828" s="748">
        <f>D1828+G1828</f>
        <v>3000000</v>
      </c>
      <c r="I1828" s="728">
        <v>660000</v>
      </c>
      <c r="J1828" s="729"/>
      <c r="K1828" s="571"/>
      <c r="L1828" s="730"/>
      <c r="M1828" s="731"/>
      <c r="N1828" s="594"/>
    </row>
    <row r="1829" spans="1:14" s="66" customFormat="1" ht="12" hidden="1">
      <c r="A1829" s="75"/>
      <c r="B1829" s="76">
        <v>5411</v>
      </c>
      <c r="C1829" s="289" t="s">
        <v>924</v>
      </c>
      <c r="D1829" s="200"/>
      <c r="E1829" s="74">
        <v>903002.38</v>
      </c>
      <c r="F1829" s="533"/>
      <c r="G1829" s="1072"/>
      <c r="H1829" s="748"/>
      <c r="I1829" s="728"/>
      <c r="J1829" s="729"/>
      <c r="K1829" s="571"/>
      <c r="L1829" s="730"/>
      <c r="M1829" s="731"/>
      <c r="N1829" s="594"/>
    </row>
    <row r="1830" spans="1:14" s="66" customFormat="1" ht="12" hidden="1">
      <c r="A1830" s="51"/>
      <c r="B1830" s="52">
        <v>51123</v>
      </c>
      <c r="C1830" s="387" t="s">
        <v>925</v>
      </c>
      <c r="D1830" s="235"/>
      <c r="E1830" s="55">
        <v>537963.5</v>
      </c>
      <c r="F1830" s="530"/>
      <c r="G1830" s="1072"/>
      <c r="H1830" s="748"/>
      <c r="I1830" s="728"/>
      <c r="J1830" s="729"/>
      <c r="K1830" s="571"/>
      <c r="L1830" s="730"/>
      <c r="M1830" s="731"/>
      <c r="N1830" s="594"/>
    </row>
    <row r="1831" spans="1:14" s="44" customFormat="1" ht="13.5">
      <c r="A1831" s="378"/>
      <c r="B1831" s="337"/>
      <c r="C1831" s="862" t="s">
        <v>643</v>
      </c>
      <c r="D1831" s="198">
        <f>D1803+D1808+D1811+D1817+D1828</f>
        <v>3650000</v>
      </c>
      <c r="E1831" s="198">
        <f>E1803+E1808+E1817+E1828+E1811</f>
        <v>1166692.38</v>
      </c>
      <c r="F1831" s="559">
        <f>E1831/D1831</f>
        <v>0.31964174794520545</v>
      </c>
      <c r="G1831" s="1072"/>
      <c r="H1831" s="748">
        <f>D1831+G1831</f>
        <v>3650000</v>
      </c>
      <c r="I1831" s="728">
        <f>SUM(I1803:I1830)</f>
        <v>2160000</v>
      </c>
      <c r="J1831" s="729"/>
      <c r="K1831" s="568"/>
      <c r="L1831" s="730"/>
      <c r="M1831" s="731"/>
      <c r="N1831" s="589"/>
    </row>
    <row r="1832" spans="1:14" s="38" customFormat="1" ht="13.5" hidden="1">
      <c r="A1832" s="222"/>
      <c r="B1832" s="223"/>
      <c r="C1832" s="857" t="s">
        <v>644</v>
      </c>
      <c r="D1832" s="224"/>
      <c r="E1832" s="225"/>
      <c r="F1832" s="522"/>
      <c r="G1832" s="808"/>
      <c r="H1832" s="748"/>
      <c r="I1832" s="751"/>
      <c r="J1832" s="575"/>
      <c r="K1832" s="581"/>
      <c r="L1832" s="607"/>
      <c r="M1832" s="601"/>
      <c r="N1832" s="590"/>
    </row>
    <row r="1833" spans="1:14" s="38" customFormat="1" ht="12" hidden="1">
      <c r="A1833" s="226"/>
      <c r="B1833" s="227"/>
      <c r="C1833" s="61" t="s">
        <v>360</v>
      </c>
      <c r="D1833" s="221">
        <v>8900000</v>
      </c>
      <c r="E1833" s="203"/>
      <c r="F1833" s="519"/>
      <c r="G1833" s="808"/>
      <c r="H1833" s="748"/>
      <c r="I1833" s="751"/>
      <c r="J1833" s="575"/>
      <c r="K1833" s="581"/>
      <c r="L1833" s="607"/>
      <c r="M1833" s="601"/>
      <c r="N1833" s="590"/>
    </row>
    <row r="1834" spans="1:14" s="38" customFormat="1" ht="12" hidden="1">
      <c r="A1834" s="226"/>
      <c r="B1834" s="227"/>
      <c r="C1834" s="61" t="s">
        <v>361</v>
      </c>
      <c r="D1834" s="221"/>
      <c r="E1834" s="203"/>
      <c r="F1834" s="519"/>
      <c r="G1834" s="808"/>
      <c r="H1834" s="748"/>
      <c r="I1834" s="751"/>
      <c r="J1834" s="575"/>
      <c r="K1834" s="581"/>
      <c r="L1834" s="607"/>
      <c r="M1834" s="601"/>
      <c r="N1834" s="590"/>
    </row>
    <row r="1835" spans="1:14" s="38" customFormat="1" ht="12" hidden="1">
      <c r="A1835" s="226"/>
      <c r="B1835" s="227"/>
      <c r="C1835" s="61" t="s">
        <v>362</v>
      </c>
      <c r="D1835" s="221"/>
      <c r="E1835" s="203"/>
      <c r="F1835" s="519"/>
      <c r="G1835" s="808"/>
      <c r="H1835" s="748"/>
      <c r="I1835" s="751"/>
      <c r="J1835" s="575"/>
      <c r="K1835" s="581"/>
      <c r="L1835" s="607"/>
      <c r="M1835" s="601"/>
      <c r="N1835" s="590"/>
    </row>
    <row r="1836" spans="1:14" s="38" customFormat="1" ht="13.5" hidden="1">
      <c r="A1836" s="226"/>
      <c r="B1836" s="229"/>
      <c r="C1836" s="872" t="s">
        <v>645</v>
      </c>
      <c r="D1836" s="221">
        <v>8900000</v>
      </c>
      <c r="E1836" s="203"/>
      <c r="F1836" s="519"/>
      <c r="G1836" s="808"/>
      <c r="H1836" s="748"/>
      <c r="I1836" s="751"/>
      <c r="J1836" s="575"/>
      <c r="K1836" s="581"/>
      <c r="L1836" s="607"/>
      <c r="M1836" s="601"/>
      <c r="N1836" s="590"/>
    </row>
    <row r="1837" spans="1:14" s="44" customFormat="1" ht="13.5">
      <c r="A1837" s="1062"/>
      <c r="B1837" s="231"/>
      <c r="C1837" s="871" t="s">
        <v>950</v>
      </c>
      <c r="D1837" s="196"/>
      <c r="E1837" s="197"/>
      <c r="F1837" s="524"/>
      <c r="G1837" s="808"/>
      <c r="H1837" s="748"/>
      <c r="I1837" s="728"/>
      <c r="J1837" s="729"/>
      <c r="K1837" s="568"/>
      <c r="L1837" s="730"/>
      <c r="M1837" s="731"/>
      <c r="N1837" s="589"/>
    </row>
    <row r="1838" spans="1:14" s="92" customFormat="1" ht="12">
      <c r="A1838" s="295" t="s">
        <v>489</v>
      </c>
      <c r="B1838" s="90">
        <v>425</v>
      </c>
      <c r="C1838" s="94" t="s">
        <v>342</v>
      </c>
      <c r="D1838" s="1133">
        <v>500000</v>
      </c>
      <c r="E1838" s="1133">
        <f>E1839</f>
        <v>6967.92</v>
      </c>
      <c r="F1838" s="1134">
        <f>E1838/D1838</f>
        <v>0.01393584</v>
      </c>
      <c r="G1838" s="1135"/>
      <c r="H1838" s="748">
        <f>D1838+G1838</f>
        <v>500000</v>
      </c>
      <c r="I1838" s="751"/>
      <c r="J1838" s="575"/>
      <c r="K1838" s="582"/>
      <c r="L1838" s="607"/>
      <c r="M1838" s="601"/>
      <c r="N1838" s="593"/>
    </row>
    <row r="1839" spans="1:14" s="66" customFormat="1" ht="12" hidden="1">
      <c r="A1839" s="305"/>
      <c r="B1839" s="76">
        <v>4251</v>
      </c>
      <c r="C1839" s="65" t="s">
        <v>664</v>
      </c>
      <c r="D1839" s="1058"/>
      <c r="E1839" s="1136">
        <v>6967.92</v>
      </c>
      <c r="F1839" s="1134"/>
      <c r="G1839" s="1135"/>
      <c r="H1839" s="748"/>
      <c r="I1839" s="728"/>
      <c r="J1839" s="729"/>
      <c r="K1839" s="571"/>
      <c r="L1839" s="730"/>
      <c r="M1839" s="731"/>
      <c r="N1839" s="594"/>
    </row>
    <row r="1840" spans="1:14" s="44" customFormat="1" ht="12">
      <c r="A1840" s="59" t="s">
        <v>490</v>
      </c>
      <c r="B1840" s="60">
        <v>511</v>
      </c>
      <c r="C1840" s="201" t="s">
        <v>269</v>
      </c>
      <c r="D1840" s="1133">
        <f>D1841+D1843</f>
        <v>2600000</v>
      </c>
      <c r="E1840" s="1133">
        <f>E1841+E1843</f>
        <v>0</v>
      </c>
      <c r="F1840" s="1134">
        <f>E1840/D1840</f>
        <v>0</v>
      </c>
      <c r="G1840" s="1135">
        <v>19200000</v>
      </c>
      <c r="H1840" s="748">
        <f>D1840+G1840</f>
        <v>21800000</v>
      </c>
      <c r="I1840" s="728"/>
      <c r="J1840" s="729"/>
      <c r="K1840" s="568"/>
      <c r="L1840" s="730"/>
      <c r="M1840" s="731"/>
      <c r="N1840" s="589"/>
    </row>
    <row r="1841" spans="1:14" s="44" customFormat="1" ht="12" hidden="1">
      <c r="A1841" s="28"/>
      <c r="B1841" s="67">
        <v>5112</v>
      </c>
      <c r="C1841" s="257" t="s">
        <v>628</v>
      </c>
      <c r="D1841" s="1058">
        <v>2000000</v>
      </c>
      <c r="E1841" s="1058">
        <v>0</v>
      </c>
      <c r="F1841" s="1134">
        <f>E1841/D1841</f>
        <v>0</v>
      </c>
      <c r="G1841" s="1135"/>
      <c r="H1841" s="748"/>
      <c r="I1841" s="728"/>
      <c r="J1841" s="729"/>
      <c r="K1841" s="568"/>
      <c r="L1841" s="730"/>
      <c r="M1841" s="731"/>
      <c r="N1841" s="589"/>
    </row>
    <row r="1842" spans="1:14" s="66" customFormat="1" ht="12" hidden="1">
      <c r="A1842" s="45"/>
      <c r="B1842" s="388">
        <v>511241</v>
      </c>
      <c r="C1842" s="389" t="s">
        <v>951</v>
      </c>
      <c r="D1842" s="1137"/>
      <c r="E1842" s="1130">
        <v>0</v>
      </c>
      <c r="F1842" s="1134"/>
      <c r="G1842" s="1135"/>
      <c r="H1842" s="748"/>
      <c r="I1842" s="728"/>
      <c r="J1842" s="729"/>
      <c r="K1842" s="571"/>
      <c r="L1842" s="730"/>
      <c r="M1842" s="731"/>
      <c r="N1842" s="594"/>
    </row>
    <row r="1843" spans="1:14" s="44" customFormat="1" ht="12" hidden="1">
      <c r="A1843" s="28"/>
      <c r="B1843" s="67">
        <v>5114</v>
      </c>
      <c r="C1843" s="257" t="s">
        <v>271</v>
      </c>
      <c r="D1843" s="1058">
        <v>600000</v>
      </c>
      <c r="E1843" s="1136">
        <v>0</v>
      </c>
      <c r="F1843" s="1134">
        <f>E1843/D1843</f>
        <v>0</v>
      </c>
      <c r="G1843" s="1135"/>
      <c r="H1843" s="748"/>
      <c r="I1843" s="728"/>
      <c r="J1843" s="729"/>
      <c r="K1843" s="568"/>
      <c r="L1843" s="730"/>
      <c r="M1843" s="731"/>
      <c r="N1843" s="589"/>
    </row>
    <row r="1844" spans="1:14" s="44" customFormat="1" ht="12">
      <c r="A1844" s="59"/>
      <c r="B1844" s="60">
        <v>541</v>
      </c>
      <c r="C1844" s="380" t="s">
        <v>924</v>
      </c>
      <c r="D1844" s="1133"/>
      <c r="E1844" s="1138">
        <f>E1845</f>
        <v>0</v>
      </c>
      <c r="F1844" s="1139" t="e">
        <f>E1844/D1844</f>
        <v>#DIV/0!</v>
      </c>
      <c r="G1844" s="1135"/>
      <c r="H1844" s="748"/>
      <c r="I1844" s="728"/>
      <c r="J1844" s="729"/>
      <c r="K1844" s="568"/>
      <c r="L1844" s="730"/>
      <c r="M1844" s="731"/>
      <c r="N1844" s="589"/>
    </row>
    <row r="1845" spans="1:14" s="44" customFormat="1" ht="12" hidden="1">
      <c r="A1845" s="75"/>
      <c r="B1845" s="76">
        <v>5411</v>
      </c>
      <c r="C1845" s="289" t="s">
        <v>924</v>
      </c>
      <c r="D1845" s="1133"/>
      <c r="E1845" s="1136">
        <v>0</v>
      </c>
      <c r="F1845" s="1140"/>
      <c r="G1845" s="1135"/>
      <c r="H1845" s="748"/>
      <c r="I1845" s="728"/>
      <c r="J1845" s="729"/>
      <c r="K1845" s="568"/>
      <c r="L1845" s="730"/>
      <c r="M1845" s="731"/>
      <c r="N1845" s="589"/>
    </row>
    <row r="1846" spans="1:14" s="44" customFormat="1" ht="13.5">
      <c r="A1846" s="378"/>
      <c r="B1846" s="379"/>
      <c r="C1846" s="862" t="s">
        <v>653</v>
      </c>
      <c r="D1846" s="1133">
        <f>D1838+D1840+D1844</f>
        <v>3100000</v>
      </c>
      <c r="E1846" s="1133">
        <f>E1838+E1840+E1844</f>
        <v>6967.92</v>
      </c>
      <c r="F1846" s="1141">
        <f>E1846/D1846</f>
        <v>0.0022477161290322583</v>
      </c>
      <c r="G1846" s="1135">
        <f>SUM(G1838:G1845)</f>
        <v>19200000</v>
      </c>
      <c r="H1846" s="748">
        <f>SUM(H1838:H1845)</f>
        <v>22300000</v>
      </c>
      <c r="I1846" s="728"/>
      <c r="J1846" s="729"/>
      <c r="K1846" s="568"/>
      <c r="L1846" s="730"/>
      <c r="M1846" s="731"/>
      <c r="N1846" s="589"/>
    </row>
    <row r="1847" spans="1:14" s="38" customFormat="1" ht="13.5" hidden="1">
      <c r="A1847" s="222"/>
      <c r="B1847" s="223"/>
      <c r="C1847" s="857" t="s">
        <v>654</v>
      </c>
      <c r="D1847" s="1142"/>
      <c r="E1847" s="1143"/>
      <c r="F1847" s="1144"/>
      <c r="G1847" s="1135"/>
      <c r="H1847" s="748"/>
      <c r="I1847" s="751"/>
      <c r="J1847" s="575"/>
      <c r="K1847" s="581"/>
      <c r="L1847" s="607"/>
      <c r="M1847" s="601"/>
      <c r="N1847" s="590"/>
    </row>
    <row r="1848" spans="1:14" s="38" customFormat="1" ht="12" hidden="1">
      <c r="A1848" s="226"/>
      <c r="B1848" s="227"/>
      <c r="C1848" s="61" t="s">
        <v>360</v>
      </c>
      <c r="D1848" s="1145">
        <v>4100000</v>
      </c>
      <c r="E1848" s="1146"/>
      <c r="F1848" s="1147"/>
      <c r="G1848" s="1135"/>
      <c r="H1848" s="748"/>
      <c r="I1848" s="751"/>
      <c r="J1848" s="575"/>
      <c r="K1848" s="581"/>
      <c r="L1848" s="607"/>
      <c r="M1848" s="601"/>
      <c r="N1848" s="590"/>
    </row>
    <row r="1849" spans="1:14" s="38" customFormat="1" ht="12" hidden="1">
      <c r="A1849" s="226"/>
      <c r="B1849" s="227"/>
      <c r="C1849" s="61" t="s">
        <v>361</v>
      </c>
      <c r="D1849" s="1145">
        <v>4000000</v>
      </c>
      <c r="E1849" s="1146"/>
      <c r="F1849" s="1147"/>
      <c r="G1849" s="1135"/>
      <c r="H1849" s="748"/>
      <c r="I1849" s="751"/>
      <c r="J1849" s="575"/>
      <c r="K1849" s="581"/>
      <c r="L1849" s="607"/>
      <c r="M1849" s="601"/>
      <c r="N1849" s="590"/>
    </row>
    <row r="1850" spans="1:14" s="38" customFormat="1" ht="12" hidden="1">
      <c r="A1850" s="226"/>
      <c r="B1850" s="227"/>
      <c r="C1850" s="61" t="s">
        <v>538</v>
      </c>
      <c r="D1850" s="1145">
        <v>14000000</v>
      </c>
      <c r="E1850" s="1146"/>
      <c r="F1850" s="1147"/>
      <c r="G1850" s="1135"/>
      <c r="H1850" s="748"/>
      <c r="I1850" s="751"/>
      <c r="J1850" s="575"/>
      <c r="K1850" s="581"/>
      <c r="L1850" s="607"/>
      <c r="M1850" s="601"/>
      <c r="N1850" s="590"/>
    </row>
    <row r="1851" spans="1:14" s="38" customFormat="1" ht="13.5" hidden="1">
      <c r="A1851" s="226"/>
      <c r="B1851" s="229"/>
      <c r="C1851" s="872" t="s">
        <v>655</v>
      </c>
      <c r="D1851" s="1148">
        <f>D1848+D1849+D1850</f>
        <v>22100000</v>
      </c>
      <c r="E1851" s="1146"/>
      <c r="F1851" s="1147"/>
      <c r="G1851" s="1135"/>
      <c r="H1851" s="748"/>
      <c r="I1851" s="751"/>
      <c r="J1851" s="575"/>
      <c r="K1851" s="581"/>
      <c r="L1851" s="607"/>
      <c r="M1851" s="601"/>
      <c r="N1851" s="590"/>
    </row>
    <row r="1852" spans="1:17" s="44" customFormat="1" ht="13.5">
      <c r="A1852" s="1062"/>
      <c r="B1852" s="231"/>
      <c r="C1852" s="871" t="s">
        <v>952</v>
      </c>
      <c r="D1852" s="1149"/>
      <c r="E1852" s="1150"/>
      <c r="F1852" s="1151"/>
      <c r="G1852" s="1135"/>
      <c r="H1852" s="748"/>
      <c r="I1852" s="728"/>
      <c r="J1852" s="729"/>
      <c r="K1852" s="568"/>
      <c r="L1852" s="730"/>
      <c r="M1852" s="731"/>
      <c r="N1852" s="589"/>
      <c r="Q1852" s="1106"/>
    </row>
    <row r="1853" spans="1:14" s="44" customFormat="1" ht="12">
      <c r="A1853" s="34" t="s">
        <v>491</v>
      </c>
      <c r="B1853" s="60">
        <v>421</v>
      </c>
      <c r="C1853" s="61" t="s">
        <v>139</v>
      </c>
      <c r="D1853" s="1133">
        <v>9380000</v>
      </c>
      <c r="E1853" s="1133">
        <f>E1854</f>
        <v>5129080.32</v>
      </c>
      <c r="F1853" s="1152">
        <f>E1853/D1853</f>
        <v>0.5468102686567164</v>
      </c>
      <c r="G1853" s="1135"/>
      <c r="H1853" s="748">
        <f>D1853+G1853</f>
        <v>9380000</v>
      </c>
      <c r="I1853" s="728"/>
      <c r="J1853" s="729"/>
      <c r="K1853" s="568"/>
      <c r="L1853" s="730"/>
      <c r="M1853" s="731"/>
      <c r="N1853" s="589"/>
    </row>
    <row r="1854" spans="1:14" s="44" customFormat="1" ht="12" hidden="1">
      <c r="A1854" s="28"/>
      <c r="B1854" s="67">
        <v>4212</v>
      </c>
      <c r="C1854" s="68" t="s">
        <v>245</v>
      </c>
      <c r="D1854" s="1058"/>
      <c r="E1854" s="1136">
        <v>5129080.32</v>
      </c>
      <c r="F1854" s="1134"/>
      <c r="G1854" s="1135"/>
      <c r="H1854" s="748"/>
      <c r="I1854" s="728"/>
      <c r="J1854" s="729"/>
      <c r="K1854" s="568"/>
      <c r="L1854" s="730"/>
      <c r="M1854" s="731"/>
      <c r="N1854" s="589"/>
    </row>
    <row r="1855" spans="1:14" s="44" customFormat="1" ht="12">
      <c r="A1855" s="59" t="s">
        <v>492</v>
      </c>
      <c r="B1855" s="60">
        <v>425</v>
      </c>
      <c r="C1855" s="61" t="s">
        <v>256</v>
      </c>
      <c r="D1855" s="1133">
        <v>1800000</v>
      </c>
      <c r="E1855" s="1138">
        <f>E1856</f>
        <v>859027.6</v>
      </c>
      <c r="F1855" s="1152">
        <f>E1855/D1855</f>
        <v>0.4772375555555555</v>
      </c>
      <c r="G1855" s="1135"/>
      <c r="H1855" s="748">
        <f>D1855+G1855</f>
        <v>1800000</v>
      </c>
      <c r="I1855" s="728">
        <v>1200000</v>
      </c>
      <c r="J1855" s="729"/>
      <c r="K1855" s="568"/>
      <c r="L1855" s="730"/>
      <c r="M1855" s="731"/>
      <c r="N1855" s="589"/>
    </row>
    <row r="1856" spans="1:14" s="38" customFormat="1" ht="12" hidden="1">
      <c r="A1856" s="28"/>
      <c r="B1856" s="67">
        <v>4252</v>
      </c>
      <c r="C1856" s="68" t="s">
        <v>343</v>
      </c>
      <c r="D1856" s="1058"/>
      <c r="E1856" s="1136">
        <v>859027.6</v>
      </c>
      <c r="F1856" s="1152"/>
      <c r="G1856" s="1135"/>
      <c r="H1856" s="748"/>
      <c r="I1856" s="751"/>
      <c r="J1856" s="575"/>
      <c r="K1856" s="581"/>
      <c r="L1856" s="607"/>
      <c r="M1856" s="601"/>
      <c r="N1856" s="590"/>
    </row>
    <row r="1857" spans="1:14" s="44" customFormat="1" ht="13.5">
      <c r="A1857" s="378"/>
      <c r="B1857" s="379"/>
      <c r="C1857" s="862" t="s">
        <v>953</v>
      </c>
      <c r="D1857" s="1133">
        <f>D1853+D1855</f>
        <v>11180000</v>
      </c>
      <c r="E1857" s="1133">
        <f>E1853+E1855</f>
        <v>5988107.92</v>
      </c>
      <c r="F1857" s="1140">
        <f>E1857/D1857</f>
        <v>0.5356089373881932</v>
      </c>
      <c r="G1857" s="1135"/>
      <c r="H1857" s="748">
        <f>D1857+G1857</f>
        <v>11180000</v>
      </c>
      <c r="I1857" s="728"/>
      <c r="J1857" s="729"/>
      <c r="K1857" s="568"/>
      <c r="L1857" s="730"/>
      <c r="M1857" s="731"/>
      <c r="N1857" s="589"/>
    </row>
    <row r="1858" spans="1:14" s="38" customFormat="1" ht="13.5" hidden="1">
      <c r="A1858" s="222"/>
      <c r="B1858" s="223"/>
      <c r="C1858" s="857" t="s">
        <v>954</v>
      </c>
      <c r="D1858" s="1142"/>
      <c r="E1858" s="1143"/>
      <c r="F1858" s="1144"/>
      <c r="G1858" s="1135"/>
      <c r="H1858" s="748"/>
      <c r="I1858" s="751"/>
      <c r="J1858" s="575"/>
      <c r="K1858" s="581"/>
      <c r="L1858" s="607"/>
      <c r="M1858" s="601"/>
      <c r="N1858" s="590"/>
    </row>
    <row r="1859" spans="1:14" s="38" customFormat="1" ht="12" hidden="1">
      <c r="A1859" s="226"/>
      <c r="B1859" s="227"/>
      <c r="C1859" s="61" t="s">
        <v>360</v>
      </c>
      <c r="D1859" s="1145">
        <f>D1857</f>
        <v>11180000</v>
      </c>
      <c r="E1859" s="1146"/>
      <c r="F1859" s="1147"/>
      <c r="G1859" s="1135"/>
      <c r="H1859" s="748"/>
      <c r="I1859" s="751"/>
      <c r="J1859" s="575"/>
      <c r="K1859" s="581"/>
      <c r="L1859" s="607"/>
      <c r="M1859" s="601"/>
      <c r="N1859" s="590"/>
    </row>
    <row r="1860" spans="1:14" s="38" customFormat="1" ht="12" customHeight="1" hidden="1">
      <c r="A1860" s="226"/>
      <c r="B1860" s="227"/>
      <c r="C1860" s="61" t="s">
        <v>361</v>
      </c>
      <c r="D1860" s="1145"/>
      <c r="E1860" s="1146"/>
      <c r="F1860" s="1147"/>
      <c r="G1860" s="1135"/>
      <c r="H1860" s="748"/>
      <c r="I1860" s="751"/>
      <c r="J1860" s="575"/>
      <c r="K1860" s="581"/>
      <c r="L1860" s="607"/>
      <c r="M1860" s="601"/>
      <c r="N1860" s="590"/>
    </row>
    <row r="1861" spans="1:14" s="38" customFormat="1" ht="12" customHeight="1" hidden="1">
      <c r="A1861" s="226"/>
      <c r="B1861" s="227"/>
      <c r="C1861" s="61" t="s">
        <v>364</v>
      </c>
      <c r="D1861" s="1145"/>
      <c r="E1861" s="1146"/>
      <c r="F1861" s="1147"/>
      <c r="G1861" s="1135"/>
      <c r="H1861" s="748"/>
      <c r="I1861" s="751"/>
      <c r="J1861" s="575"/>
      <c r="K1861" s="581"/>
      <c r="L1861" s="607"/>
      <c r="M1861" s="601"/>
      <c r="N1861" s="590"/>
    </row>
    <row r="1862" spans="1:14" s="38" customFormat="1" ht="13.5" hidden="1">
      <c r="A1862" s="226"/>
      <c r="B1862" s="229"/>
      <c r="C1862" s="872" t="s">
        <v>955</v>
      </c>
      <c r="D1862" s="1133">
        <f>SUM(D1859:D1861)</f>
        <v>11180000</v>
      </c>
      <c r="E1862" s="1146"/>
      <c r="F1862" s="1147"/>
      <c r="G1862" s="1135"/>
      <c r="H1862" s="748"/>
      <c r="I1862" s="751"/>
      <c r="J1862" s="575"/>
      <c r="K1862" s="581"/>
      <c r="L1862" s="607"/>
      <c r="M1862" s="601"/>
      <c r="N1862" s="590"/>
    </row>
    <row r="1863" spans="1:14" s="44" customFormat="1" ht="13.5">
      <c r="A1863" s="1062"/>
      <c r="B1863" s="231"/>
      <c r="C1863" s="871" t="s">
        <v>670</v>
      </c>
      <c r="D1863" s="1153"/>
      <c r="E1863" s="1154"/>
      <c r="F1863" s="1151"/>
      <c r="G1863" s="1135"/>
      <c r="H1863" s="748"/>
      <c r="I1863" s="728"/>
      <c r="J1863" s="729"/>
      <c r="K1863" s="568"/>
      <c r="L1863" s="730"/>
      <c r="M1863" s="731"/>
      <c r="N1863" s="589"/>
    </row>
    <row r="1864" spans="1:14" s="44" customFormat="1" ht="12">
      <c r="A1864" s="34" t="s">
        <v>493</v>
      </c>
      <c r="B1864" s="60">
        <v>411</v>
      </c>
      <c r="C1864" s="61" t="s">
        <v>126</v>
      </c>
      <c r="D1864" s="1175">
        <v>2331000</v>
      </c>
      <c r="E1864" s="1155">
        <f>E1865</f>
        <v>1220780.83</v>
      </c>
      <c r="F1864" s="1152">
        <f>E1864/D1864</f>
        <v>0.5237154997854998</v>
      </c>
      <c r="G1864" s="1135"/>
      <c r="H1864" s="748">
        <f>D1864+G1864</f>
        <v>2331000</v>
      </c>
      <c r="I1864" s="728"/>
      <c r="J1864" s="729"/>
      <c r="K1864" s="568"/>
      <c r="L1864" s="730"/>
      <c r="M1864" s="731"/>
      <c r="N1864" s="589"/>
    </row>
    <row r="1865" spans="1:14" s="44" customFormat="1" ht="12" hidden="1">
      <c r="A1865" s="107"/>
      <c r="B1865" s="67">
        <v>4111</v>
      </c>
      <c r="C1865" s="68" t="s">
        <v>126</v>
      </c>
      <c r="D1865" s="1058"/>
      <c r="E1865" s="1136">
        <v>1220780.83</v>
      </c>
      <c r="F1865" s="1140"/>
      <c r="G1865" s="1135"/>
      <c r="H1865" s="748"/>
      <c r="I1865" s="728"/>
      <c r="J1865" s="729"/>
      <c r="K1865" s="568"/>
      <c r="L1865" s="730"/>
      <c r="M1865" s="731"/>
      <c r="N1865" s="589"/>
    </row>
    <row r="1866" spans="1:14" s="44" customFormat="1" ht="12">
      <c r="A1866" s="59" t="s">
        <v>494</v>
      </c>
      <c r="B1866" s="60">
        <v>412</v>
      </c>
      <c r="C1866" s="61" t="s">
        <v>127</v>
      </c>
      <c r="D1866" s="1133">
        <v>424000</v>
      </c>
      <c r="E1866" s="1138">
        <f>E1867+E1868+E1869</f>
        <v>218429.19999999998</v>
      </c>
      <c r="F1866" s="1152">
        <f>E1866/D1866</f>
        <v>0.5151632075471698</v>
      </c>
      <c r="G1866" s="1135"/>
      <c r="H1866" s="748">
        <f>D1866+G1866</f>
        <v>424000</v>
      </c>
      <c r="I1866" s="728"/>
      <c r="J1866" s="729"/>
      <c r="K1866" s="568"/>
      <c r="L1866" s="730"/>
      <c r="M1866" s="731"/>
      <c r="N1866" s="589"/>
    </row>
    <row r="1867" spans="1:14" s="44" customFormat="1" ht="12" hidden="1">
      <c r="A1867" s="28"/>
      <c r="B1867" s="67">
        <v>4121</v>
      </c>
      <c r="C1867" s="199" t="s">
        <v>128</v>
      </c>
      <c r="D1867" s="1058"/>
      <c r="E1867" s="1136">
        <v>134233.26</v>
      </c>
      <c r="F1867" s="1152"/>
      <c r="G1867" s="1135"/>
      <c r="H1867" s="748"/>
      <c r="I1867" s="728"/>
      <c r="J1867" s="729"/>
      <c r="K1867" s="568"/>
      <c r="L1867" s="730"/>
      <c r="M1867" s="731"/>
      <c r="N1867" s="589"/>
    </row>
    <row r="1868" spans="1:14" s="44" customFormat="1" ht="12" hidden="1">
      <c r="A1868" s="28"/>
      <c r="B1868" s="67">
        <v>4122</v>
      </c>
      <c r="C1868" s="199" t="s">
        <v>130</v>
      </c>
      <c r="D1868" s="1058"/>
      <c r="E1868" s="1136">
        <v>75044.86</v>
      </c>
      <c r="F1868" s="1152"/>
      <c r="G1868" s="1135"/>
      <c r="H1868" s="748"/>
      <c r="I1868" s="728"/>
      <c r="J1868" s="729"/>
      <c r="K1868" s="568"/>
      <c r="L1868" s="730"/>
      <c r="M1868" s="731"/>
      <c r="N1868" s="589"/>
    </row>
    <row r="1869" spans="1:14" s="44" customFormat="1" ht="12" hidden="1">
      <c r="A1869" s="28"/>
      <c r="B1869" s="67">
        <v>4123</v>
      </c>
      <c r="C1869" s="199" t="s">
        <v>132</v>
      </c>
      <c r="D1869" s="1058"/>
      <c r="E1869" s="1136">
        <v>9151.08</v>
      </c>
      <c r="F1869" s="1152"/>
      <c r="G1869" s="1135"/>
      <c r="H1869" s="748"/>
      <c r="I1869" s="728"/>
      <c r="J1869" s="729"/>
      <c r="K1869" s="568"/>
      <c r="L1869" s="730"/>
      <c r="M1869" s="731"/>
      <c r="N1869" s="589"/>
    </row>
    <row r="1870" spans="1:14" s="38" customFormat="1" ht="12">
      <c r="A1870" s="876" t="s">
        <v>495</v>
      </c>
      <c r="B1870" s="60">
        <v>414</v>
      </c>
      <c r="C1870" s="201" t="s">
        <v>134</v>
      </c>
      <c r="D1870" s="1133">
        <v>0</v>
      </c>
      <c r="E1870" s="1156">
        <v>0</v>
      </c>
      <c r="F1870" s="1152" t="e">
        <f>E1870/D1870</f>
        <v>#DIV/0!</v>
      </c>
      <c r="G1870" s="1135"/>
      <c r="H1870" s="748">
        <f>D1870+G1870</f>
        <v>0</v>
      </c>
      <c r="I1870" s="751"/>
      <c r="J1870" s="575"/>
      <c r="K1870" s="581"/>
      <c r="L1870" s="607"/>
      <c r="M1870" s="601"/>
      <c r="N1870" s="590"/>
    </row>
    <row r="1871" spans="1:14" s="38" customFormat="1" ht="12" hidden="1">
      <c r="A1871" s="858"/>
      <c r="B1871" s="67">
        <v>4141</v>
      </c>
      <c r="C1871" s="199" t="s">
        <v>186</v>
      </c>
      <c r="D1871" s="1058"/>
      <c r="E1871" s="1146"/>
      <c r="F1871" s="1157"/>
      <c r="G1871" s="1135"/>
      <c r="H1871" s="748"/>
      <c r="I1871" s="751"/>
      <c r="J1871" s="575"/>
      <c r="K1871" s="581"/>
      <c r="L1871" s="607"/>
      <c r="M1871" s="601"/>
      <c r="N1871" s="590"/>
    </row>
    <row r="1872" spans="1:14" s="38" customFormat="1" ht="12" hidden="1">
      <c r="A1872" s="858"/>
      <c r="B1872" s="67">
        <v>4143</v>
      </c>
      <c r="C1872" s="199" t="s">
        <v>135</v>
      </c>
      <c r="D1872" s="1058"/>
      <c r="E1872" s="1146">
        <v>0</v>
      </c>
      <c r="F1872" s="1157"/>
      <c r="G1872" s="1135"/>
      <c r="H1872" s="748"/>
      <c r="I1872" s="751"/>
      <c r="J1872" s="575"/>
      <c r="K1872" s="581"/>
      <c r="L1872" s="607"/>
      <c r="M1872" s="601"/>
      <c r="N1872" s="590"/>
    </row>
    <row r="1873" spans="1:14" s="44" customFormat="1" ht="12" hidden="1">
      <c r="A1873" s="28"/>
      <c r="B1873" s="67">
        <v>4144</v>
      </c>
      <c r="C1873" s="199" t="s">
        <v>759</v>
      </c>
      <c r="D1873" s="1058"/>
      <c r="E1873" s="1146">
        <v>0</v>
      </c>
      <c r="F1873" s="1147"/>
      <c r="G1873" s="1135"/>
      <c r="H1873" s="748"/>
      <c r="I1873" s="728"/>
      <c r="J1873" s="729"/>
      <c r="K1873" s="568"/>
      <c r="L1873" s="730"/>
      <c r="M1873" s="731"/>
      <c r="N1873" s="589"/>
    </row>
    <row r="1874" spans="1:14" s="44" customFormat="1" ht="12" hidden="1">
      <c r="A1874" s="59"/>
      <c r="B1874" s="60">
        <v>416</v>
      </c>
      <c r="C1874" s="201" t="s">
        <v>137</v>
      </c>
      <c r="D1874" s="1133"/>
      <c r="E1874" s="1138">
        <f>E1875</f>
        <v>0</v>
      </c>
      <c r="F1874" s="1152" t="e">
        <f>E1874/D1874</f>
        <v>#DIV/0!</v>
      </c>
      <c r="G1874" s="1135"/>
      <c r="H1874" s="748"/>
      <c r="I1874" s="728"/>
      <c r="J1874" s="729"/>
      <c r="K1874" s="568"/>
      <c r="L1874" s="730"/>
      <c r="M1874" s="731"/>
      <c r="N1874" s="589"/>
    </row>
    <row r="1875" spans="1:14" s="44" customFormat="1" ht="12" hidden="1">
      <c r="A1875" s="63"/>
      <c r="B1875" s="67">
        <v>416</v>
      </c>
      <c r="C1875" s="199" t="s">
        <v>137</v>
      </c>
      <c r="D1875" s="1158"/>
      <c r="E1875" s="1136"/>
      <c r="F1875" s="1140"/>
      <c r="G1875" s="1135"/>
      <c r="H1875" s="748"/>
      <c r="I1875" s="728"/>
      <c r="J1875" s="729"/>
      <c r="K1875" s="568"/>
      <c r="L1875" s="730"/>
      <c r="M1875" s="731"/>
      <c r="N1875" s="589"/>
    </row>
    <row r="1876" spans="1:14" s="38" customFormat="1" ht="12">
      <c r="A1876" s="233" t="s">
        <v>496</v>
      </c>
      <c r="B1876" s="60">
        <v>421</v>
      </c>
      <c r="C1876" s="61" t="s">
        <v>139</v>
      </c>
      <c r="D1876" s="1133">
        <v>2000000</v>
      </c>
      <c r="E1876" s="1159">
        <f>SUM(E1877:E1881)</f>
        <v>736324.61</v>
      </c>
      <c r="F1876" s="1152">
        <f>E1876/D1876</f>
        <v>0.36816230499999997</v>
      </c>
      <c r="G1876" s="1135">
        <v>300000</v>
      </c>
      <c r="H1876" s="748">
        <f>D1876+G1876</f>
        <v>2300000</v>
      </c>
      <c r="I1876" s="751"/>
      <c r="J1876" s="575"/>
      <c r="K1876" s="581"/>
      <c r="L1876" s="607"/>
      <c r="M1876" s="601"/>
      <c r="N1876" s="590"/>
    </row>
    <row r="1877" spans="1:14" s="38" customFormat="1" ht="12" hidden="1">
      <c r="A1877" s="75"/>
      <c r="B1877" s="67">
        <v>4211</v>
      </c>
      <c r="C1877" s="199" t="s">
        <v>244</v>
      </c>
      <c r="D1877" s="1058"/>
      <c r="E1877" s="1136"/>
      <c r="F1877" s="1152"/>
      <c r="G1877" s="1135"/>
      <c r="H1877" s="748"/>
      <c r="I1877" s="751"/>
      <c r="J1877" s="575"/>
      <c r="K1877" s="581"/>
      <c r="L1877" s="607"/>
      <c r="M1877" s="601"/>
      <c r="N1877" s="590"/>
    </row>
    <row r="1878" spans="1:14" s="38" customFormat="1" ht="12" hidden="1">
      <c r="A1878" s="75"/>
      <c r="B1878" s="67">
        <v>4212</v>
      </c>
      <c r="C1878" s="68" t="s">
        <v>245</v>
      </c>
      <c r="D1878" s="1058"/>
      <c r="E1878" s="1136">
        <v>602268.56</v>
      </c>
      <c r="F1878" s="1152"/>
      <c r="G1878" s="1135"/>
      <c r="H1878" s="748"/>
      <c r="I1878" s="751"/>
      <c r="J1878" s="575"/>
      <c r="K1878" s="581"/>
      <c r="L1878" s="607"/>
      <c r="M1878" s="601"/>
      <c r="N1878" s="590"/>
    </row>
    <row r="1879" spans="1:14" s="38" customFormat="1" ht="12" hidden="1">
      <c r="A1879" s="75"/>
      <c r="B1879" s="67">
        <v>4213</v>
      </c>
      <c r="C1879" s="68" t="s">
        <v>246</v>
      </c>
      <c r="D1879" s="1058"/>
      <c r="E1879" s="1136">
        <v>32007</v>
      </c>
      <c r="F1879" s="1152"/>
      <c r="G1879" s="1135"/>
      <c r="H1879" s="748"/>
      <c r="I1879" s="751"/>
      <c r="J1879" s="575"/>
      <c r="K1879" s="581"/>
      <c r="L1879" s="607"/>
      <c r="M1879" s="601"/>
      <c r="N1879" s="590"/>
    </row>
    <row r="1880" spans="1:14" s="38" customFormat="1" ht="12" hidden="1">
      <c r="A1880" s="75"/>
      <c r="B1880" s="67">
        <v>4214</v>
      </c>
      <c r="C1880" s="68" t="s">
        <v>140</v>
      </c>
      <c r="D1880" s="1058"/>
      <c r="E1880" s="1136">
        <v>23176.33</v>
      </c>
      <c r="F1880" s="1152"/>
      <c r="G1880" s="1135"/>
      <c r="H1880" s="748"/>
      <c r="I1880" s="751"/>
      <c r="J1880" s="575"/>
      <c r="K1880" s="581"/>
      <c r="L1880" s="607"/>
      <c r="M1880" s="601"/>
      <c r="N1880" s="590"/>
    </row>
    <row r="1881" spans="1:14" s="44" customFormat="1" ht="12" hidden="1">
      <c r="A1881" s="75"/>
      <c r="B1881" s="67">
        <v>4215</v>
      </c>
      <c r="C1881" s="68" t="s">
        <v>247</v>
      </c>
      <c r="D1881" s="1058"/>
      <c r="E1881" s="1136">
        <v>78872.72</v>
      </c>
      <c r="F1881" s="1152"/>
      <c r="G1881" s="1135"/>
      <c r="H1881" s="748"/>
      <c r="I1881" s="728"/>
      <c r="J1881" s="729"/>
      <c r="K1881" s="568"/>
      <c r="L1881" s="730"/>
      <c r="M1881" s="731"/>
      <c r="N1881" s="589"/>
    </row>
    <row r="1882" spans="1:14" s="38" customFormat="1" ht="13.5" customHeight="1">
      <c r="A1882" s="233" t="s">
        <v>497</v>
      </c>
      <c r="B1882" s="60">
        <v>422</v>
      </c>
      <c r="C1882" s="61" t="s">
        <v>142</v>
      </c>
      <c r="D1882" s="1133">
        <v>20000</v>
      </c>
      <c r="E1882" s="1138">
        <f>E1883+E1884</f>
        <v>0</v>
      </c>
      <c r="F1882" s="1152">
        <f>E1882/D1882</f>
        <v>0</v>
      </c>
      <c r="G1882" s="1135"/>
      <c r="H1882" s="748">
        <f>D1882+G1882</f>
        <v>20000</v>
      </c>
      <c r="I1882" s="751"/>
      <c r="J1882" s="575"/>
      <c r="K1882" s="581"/>
      <c r="L1882" s="607"/>
      <c r="M1882" s="601"/>
      <c r="N1882" s="590"/>
    </row>
    <row r="1883" spans="1:14" s="38" customFormat="1" ht="3" customHeight="1">
      <c r="A1883" s="75"/>
      <c r="B1883" s="67">
        <v>4221</v>
      </c>
      <c r="C1883" s="199" t="s">
        <v>143</v>
      </c>
      <c r="D1883" s="1058"/>
      <c r="E1883" s="1146">
        <v>0</v>
      </c>
      <c r="F1883" s="1139"/>
      <c r="G1883" s="1135"/>
      <c r="H1883" s="748"/>
      <c r="I1883" s="751"/>
      <c r="J1883" s="575"/>
      <c r="K1883" s="581"/>
      <c r="L1883" s="607"/>
      <c r="M1883" s="601"/>
      <c r="N1883" s="590"/>
    </row>
    <row r="1884" spans="1:14" s="38" customFormat="1" ht="12" hidden="1">
      <c r="A1884" s="75"/>
      <c r="B1884" s="67">
        <v>4222</v>
      </c>
      <c r="C1884" s="199" t="s">
        <v>144</v>
      </c>
      <c r="D1884" s="1058"/>
      <c r="E1884" s="1146">
        <v>0</v>
      </c>
      <c r="F1884" s="1134"/>
      <c r="G1884" s="1135"/>
      <c r="H1884" s="748"/>
      <c r="I1884" s="751"/>
      <c r="J1884" s="575"/>
      <c r="K1884" s="581"/>
      <c r="L1884" s="607"/>
      <c r="M1884" s="601"/>
      <c r="N1884" s="590"/>
    </row>
    <row r="1885" spans="1:14" s="38" customFormat="1" ht="12">
      <c r="A1885" s="233" t="s">
        <v>498</v>
      </c>
      <c r="B1885" s="60">
        <v>423</v>
      </c>
      <c r="C1885" s="61" t="s">
        <v>146</v>
      </c>
      <c r="D1885" s="1133">
        <v>80000</v>
      </c>
      <c r="E1885" s="1159">
        <f>SUM(E1886:E1893)</f>
        <v>59730</v>
      </c>
      <c r="F1885" s="1152">
        <f>E1885/D1885</f>
        <v>0.746625</v>
      </c>
      <c r="G1885" s="1135">
        <v>54000</v>
      </c>
      <c r="H1885" s="748">
        <f>D1885+G1885</f>
        <v>134000</v>
      </c>
      <c r="I1885" s="751"/>
      <c r="J1885" s="575"/>
      <c r="K1885" s="581"/>
      <c r="L1885" s="607"/>
      <c r="M1885" s="601"/>
      <c r="N1885" s="590"/>
    </row>
    <row r="1886" spans="1:14" s="38" customFormat="1" ht="12" customHeight="1" hidden="1">
      <c r="A1886" s="75"/>
      <c r="B1886" s="67">
        <v>4231</v>
      </c>
      <c r="C1886" s="199" t="s">
        <v>147</v>
      </c>
      <c r="D1886" s="1058"/>
      <c r="E1886" s="1136"/>
      <c r="F1886" s="1152"/>
      <c r="G1886" s="1135"/>
      <c r="H1886" s="748"/>
      <c r="I1886" s="751"/>
      <c r="J1886" s="575"/>
      <c r="K1886" s="581"/>
      <c r="L1886" s="607"/>
      <c r="M1886" s="601"/>
      <c r="N1886" s="590"/>
    </row>
    <row r="1887" spans="1:14" s="38" customFormat="1" ht="12" customHeight="1" hidden="1">
      <c r="A1887" s="28"/>
      <c r="B1887" s="67">
        <v>4232</v>
      </c>
      <c r="C1887" s="199" t="s">
        <v>148</v>
      </c>
      <c r="D1887" s="1058"/>
      <c r="E1887" s="1136"/>
      <c r="F1887" s="1152"/>
      <c r="G1887" s="1135"/>
      <c r="H1887" s="748"/>
      <c r="I1887" s="751"/>
      <c r="J1887" s="575"/>
      <c r="K1887" s="581"/>
      <c r="L1887" s="607"/>
      <c r="M1887" s="601"/>
      <c r="N1887" s="590"/>
    </row>
    <row r="1888" spans="1:14" s="38" customFormat="1" ht="12" hidden="1">
      <c r="A1888" s="28"/>
      <c r="B1888" s="67">
        <v>4233</v>
      </c>
      <c r="C1888" s="199" t="s">
        <v>149</v>
      </c>
      <c r="D1888" s="1058"/>
      <c r="E1888" s="1136">
        <v>30000</v>
      </c>
      <c r="F1888" s="1152"/>
      <c r="G1888" s="1135"/>
      <c r="H1888" s="748"/>
      <c r="I1888" s="751"/>
      <c r="J1888" s="575"/>
      <c r="K1888" s="581"/>
      <c r="L1888" s="607"/>
      <c r="M1888" s="601"/>
      <c r="N1888" s="590"/>
    </row>
    <row r="1889" spans="1:14" s="38" customFormat="1" ht="12" hidden="1">
      <c r="A1889" s="28"/>
      <c r="B1889" s="67">
        <v>4234</v>
      </c>
      <c r="C1889" s="199" t="s">
        <v>150</v>
      </c>
      <c r="D1889" s="1058"/>
      <c r="E1889" s="1136">
        <v>0</v>
      </c>
      <c r="F1889" s="1152"/>
      <c r="G1889" s="1135"/>
      <c r="H1889" s="748"/>
      <c r="I1889" s="751"/>
      <c r="J1889" s="575"/>
      <c r="K1889" s="581"/>
      <c r="L1889" s="607"/>
      <c r="M1889" s="601"/>
      <c r="N1889" s="590"/>
    </row>
    <row r="1890" spans="1:14" s="38" customFormat="1" ht="12" hidden="1">
      <c r="A1890" s="28"/>
      <c r="B1890" s="67">
        <v>4235</v>
      </c>
      <c r="C1890" s="199" t="s">
        <v>151</v>
      </c>
      <c r="D1890" s="1058"/>
      <c r="E1890" s="1136">
        <v>0</v>
      </c>
      <c r="F1890" s="1152"/>
      <c r="G1890" s="1135"/>
      <c r="H1890" s="748"/>
      <c r="I1890" s="751"/>
      <c r="J1890" s="575"/>
      <c r="K1890" s="581"/>
      <c r="L1890" s="607"/>
      <c r="M1890" s="601"/>
      <c r="N1890" s="590"/>
    </row>
    <row r="1891" spans="1:14" s="38" customFormat="1" ht="12" hidden="1">
      <c r="A1891" s="28"/>
      <c r="B1891" s="67">
        <v>4236</v>
      </c>
      <c r="C1891" s="199" t="s">
        <v>153</v>
      </c>
      <c r="D1891" s="1058"/>
      <c r="E1891" s="1136">
        <v>0</v>
      </c>
      <c r="F1891" s="1152"/>
      <c r="G1891" s="1135"/>
      <c r="H1891" s="748"/>
      <c r="I1891" s="751"/>
      <c r="J1891" s="575"/>
      <c r="K1891" s="581"/>
      <c r="L1891" s="607"/>
      <c r="M1891" s="601"/>
      <c r="N1891" s="590"/>
    </row>
    <row r="1892" spans="1:14" s="38" customFormat="1" ht="12" hidden="1">
      <c r="A1892" s="28"/>
      <c r="B1892" s="67">
        <v>4237</v>
      </c>
      <c r="C1892" s="199" t="s">
        <v>154</v>
      </c>
      <c r="D1892" s="1058"/>
      <c r="E1892" s="1136">
        <v>0</v>
      </c>
      <c r="F1892" s="1152"/>
      <c r="G1892" s="1135"/>
      <c r="H1892" s="748"/>
      <c r="I1892" s="751"/>
      <c r="J1892" s="575"/>
      <c r="K1892" s="581"/>
      <c r="L1892" s="607"/>
      <c r="M1892" s="601"/>
      <c r="N1892" s="590"/>
    </row>
    <row r="1893" spans="1:14" s="38" customFormat="1" ht="12" hidden="1">
      <c r="A1893" s="28"/>
      <c r="B1893" s="67">
        <v>4239</v>
      </c>
      <c r="C1893" s="199" t="s">
        <v>156</v>
      </c>
      <c r="D1893" s="1058"/>
      <c r="E1893" s="1136">
        <v>29730</v>
      </c>
      <c r="F1893" s="1152"/>
      <c r="G1893" s="1135"/>
      <c r="H1893" s="748"/>
      <c r="I1893" s="751"/>
      <c r="J1893" s="575"/>
      <c r="K1893" s="581"/>
      <c r="L1893" s="607"/>
      <c r="M1893" s="601"/>
      <c r="N1893" s="590"/>
    </row>
    <row r="1894" spans="1:14" s="38" customFormat="1" ht="12">
      <c r="A1894" s="59" t="s">
        <v>499</v>
      </c>
      <c r="B1894" s="60">
        <v>424</v>
      </c>
      <c r="C1894" s="61" t="s">
        <v>158</v>
      </c>
      <c r="D1894" s="1133">
        <v>30000</v>
      </c>
      <c r="E1894" s="1138">
        <f>E1895+E1897</f>
        <v>0</v>
      </c>
      <c r="F1894" s="1152">
        <f>E1894/D1894</f>
        <v>0</v>
      </c>
      <c r="G1894" s="1135">
        <v>50000</v>
      </c>
      <c r="H1894" s="748">
        <f>D1894+G1894</f>
        <v>80000</v>
      </c>
      <c r="I1894" s="751"/>
      <c r="J1894" s="575"/>
      <c r="K1894" s="581"/>
      <c r="L1894" s="607"/>
      <c r="M1894" s="601"/>
      <c r="N1894" s="590"/>
    </row>
    <row r="1895" spans="1:14" s="38" customFormat="1" ht="12" hidden="1">
      <c r="A1895" s="59"/>
      <c r="B1895" s="67">
        <v>4242</v>
      </c>
      <c r="C1895" s="199" t="s">
        <v>159</v>
      </c>
      <c r="D1895" s="1133"/>
      <c r="E1895" s="1138"/>
      <c r="F1895" s="1152"/>
      <c r="G1895" s="1135"/>
      <c r="H1895" s="748"/>
      <c r="I1895" s="751"/>
      <c r="J1895" s="575"/>
      <c r="K1895" s="581"/>
      <c r="L1895" s="607"/>
      <c r="M1895" s="601"/>
      <c r="N1895" s="590"/>
    </row>
    <row r="1896" spans="1:14" s="38" customFormat="1" ht="12" hidden="1">
      <c r="A1896" s="59"/>
      <c r="B1896" s="60"/>
      <c r="C1896" s="201"/>
      <c r="D1896" s="1133"/>
      <c r="E1896" s="1138"/>
      <c r="F1896" s="1152"/>
      <c r="G1896" s="1135"/>
      <c r="H1896" s="748"/>
      <c r="I1896" s="751"/>
      <c r="J1896" s="575"/>
      <c r="K1896" s="581"/>
      <c r="L1896" s="607"/>
      <c r="M1896" s="601"/>
      <c r="N1896" s="590"/>
    </row>
    <row r="1897" spans="1:14" s="38" customFormat="1" ht="12" hidden="1">
      <c r="A1897" s="28"/>
      <c r="B1897" s="67">
        <v>4249</v>
      </c>
      <c r="C1897" s="199" t="s">
        <v>163</v>
      </c>
      <c r="D1897" s="1133"/>
      <c r="E1897" s="1138"/>
      <c r="F1897" s="1152"/>
      <c r="G1897" s="1135"/>
      <c r="H1897" s="748"/>
      <c r="I1897" s="751"/>
      <c r="J1897" s="575"/>
      <c r="K1897" s="581"/>
      <c r="L1897" s="607"/>
      <c r="M1897" s="601"/>
      <c r="N1897" s="590"/>
    </row>
    <row r="1898" spans="1:14" s="38" customFormat="1" ht="12">
      <c r="A1898" s="59" t="s">
        <v>500</v>
      </c>
      <c r="B1898" s="60">
        <v>425</v>
      </c>
      <c r="C1898" s="61" t="s">
        <v>342</v>
      </c>
      <c r="D1898" s="1133">
        <v>100000</v>
      </c>
      <c r="E1898" s="1138">
        <f>SUM(E1899:E1900)</f>
        <v>11544</v>
      </c>
      <c r="F1898" s="1152">
        <f>E1898/D1898</f>
        <v>0.11544</v>
      </c>
      <c r="G1898" s="1135">
        <v>30000</v>
      </c>
      <c r="H1898" s="748">
        <f>D1898+G1898</f>
        <v>130000</v>
      </c>
      <c r="I1898" s="751">
        <v>20000</v>
      </c>
      <c r="J1898" s="575"/>
      <c r="K1898" s="581"/>
      <c r="L1898" s="607"/>
      <c r="M1898" s="601"/>
      <c r="N1898" s="590"/>
    </row>
    <row r="1899" spans="1:14" s="38" customFormat="1" ht="12" hidden="1">
      <c r="A1899" s="28"/>
      <c r="B1899" s="67">
        <v>4251</v>
      </c>
      <c r="C1899" s="68" t="s">
        <v>664</v>
      </c>
      <c r="D1899" s="1058"/>
      <c r="E1899" s="1136">
        <v>11544</v>
      </c>
      <c r="F1899" s="1152"/>
      <c r="G1899" s="1135"/>
      <c r="H1899" s="748"/>
      <c r="I1899" s="751"/>
      <c r="J1899" s="575"/>
      <c r="K1899" s="581"/>
      <c r="L1899" s="607"/>
      <c r="M1899" s="601"/>
      <c r="N1899" s="590"/>
    </row>
    <row r="1900" spans="1:14" s="38" customFormat="1" ht="12" hidden="1">
      <c r="A1900" s="28"/>
      <c r="B1900" s="67">
        <v>4252</v>
      </c>
      <c r="C1900" s="68" t="s">
        <v>343</v>
      </c>
      <c r="D1900" s="1058"/>
      <c r="E1900" s="1136">
        <v>0</v>
      </c>
      <c r="F1900" s="1152"/>
      <c r="G1900" s="1135"/>
      <c r="H1900" s="748"/>
      <c r="I1900" s="751"/>
      <c r="J1900" s="575"/>
      <c r="K1900" s="581"/>
      <c r="L1900" s="607"/>
      <c r="M1900" s="601"/>
      <c r="N1900" s="590"/>
    </row>
    <row r="1901" spans="1:14" s="38" customFormat="1" ht="12">
      <c r="A1901" s="59" t="s">
        <v>917</v>
      </c>
      <c r="B1901" s="60">
        <v>426</v>
      </c>
      <c r="C1901" s="61" t="s">
        <v>165</v>
      </c>
      <c r="D1901" s="1133">
        <v>200000</v>
      </c>
      <c r="E1901" s="1159">
        <f>SUM(E1902:E1907)</f>
        <v>52454.5</v>
      </c>
      <c r="F1901" s="1152">
        <f>E1901/D1901</f>
        <v>0.2622725</v>
      </c>
      <c r="G1901" s="1135">
        <v>50000</v>
      </c>
      <c r="H1901" s="748">
        <f>D1901+G1901</f>
        <v>250000</v>
      </c>
      <c r="I1901" s="751"/>
      <c r="J1901" s="575">
        <v>20000</v>
      </c>
      <c r="K1901" s="581"/>
      <c r="L1901" s="607"/>
      <c r="M1901" s="601"/>
      <c r="N1901" s="590"/>
    </row>
    <row r="1902" spans="1:14" s="38" customFormat="1" ht="12" hidden="1">
      <c r="A1902" s="28"/>
      <c r="B1902" s="67">
        <v>4261</v>
      </c>
      <c r="C1902" s="68" t="s">
        <v>912</v>
      </c>
      <c r="D1902" s="1058"/>
      <c r="E1902" s="1136">
        <v>3410</v>
      </c>
      <c r="F1902" s="1152"/>
      <c r="G1902" s="1135"/>
      <c r="H1902" s="748"/>
      <c r="I1902" s="751"/>
      <c r="J1902" s="575"/>
      <c r="K1902" s="581"/>
      <c r="L1902" s="607"/>
      <c r="M1902" s="601"/>
      <c r="N1902" s="590"/>
    </row>
    <row r="1903" spans="1:14" s="38" customFormat="1" ht="12" hidden="1">
      <c r="A1903" s="28"/>
      <c r="B1903" s="67">
        <v>4263</v>
      </c>
      <c r="C1903" s="68" t="s">
        <v>167</v>
      </c>
      <c r="D1903" s="1058"/>
      <c r="E1903" s="1136">
        <v>0</v>
      </c>
      <c r="F1903" s="1152"/>
      <c r="G1903" s="1135"/>
      <c r="H1903" s="748"/>
      <c r="I1903" s="751"/>
      <c r="J1903" s="575"/>
      <c r="K1903" s="581"/>
      <c r="L1903" s="607"/>
      <c r="M1903" s="601"/>
      <c r="N1903" s="590"/>
    </row>
    <row r="1904" spans="1:14" s="38" customFormat="1" ht="12" hidden="1">
      <c r="A1904" s="28"/>
      <c r="B1904" s="67">
        <v>4264</v>
      </c>
      <c r="C1904" s="68" t="s">
        <v>221</v>
      </c>
      <c r="D1904" s="1058"/>
      <c r="E1904" s="1136">
        <v>0</v>
      </c>
      <c r="F1904" s="1152"/>
      <c r="G1904" s="1135"/>
      <c r="H1904" s="748"/>
      <c r="I1904" s="751"/>
      <c r="J1904" s="575"/>
      <c r="K1904" s="581"/>
      <c r="L1904" s="607"/>
      <c r="M1904" s="601"/>
      <c r="N1904" s="590"/>
    </row>
    <row r="1905" spans="1:14" s="38" customFormat="1" ht="12" hidden="1">
      <c r="A1905" s="28"/>
      <c r="B1905" s="67">
        <v>4266</v>
      </c>
      <c r="C1905" s="199" t="s">
        <v>192</v>
      </c>
      <c r="D1905" s="1160"/>
      <c r="E1905" s="1146">
        <v>0</v>
      </c>
      <c r="F1905" s="1134"/>
      <c r="G1905" s="1135"/>
      <c r="H1905" s="748"/>
      <c r="I1905" s="751"/>
      <c r="J1905" s="575"/>
      <c r="K1905" s="581"/>
      <c r="L1905" s="607"/>
      <c r="M1905" s="601"/>
      <c r="N1905" s="590"/>
    </row>
    <row r="1906" spans="1:14" s="38" customFormat="1" ht="12" hidden="1">
      <c r="A1906" s="28"/>
      <c r="B1906" s="67">
        <v>4268</v>
      </c>
      <c r="C1906" s="199" t="s">
        <v>169</v>
      </c>
      <c r="D1906" s="1058"/>
      <c r="E1906" s="1136">
        <v>42299</v>
      </c>
      <c r="F1906" s="1152"/>
      <c r="G1906" s="1135"/>
      <c r="H1906" s="748"/>
      <c r="I1906" s="751"/>
      <c r="J1906" s="575"/>
      <c r="K1906" s="581"/>
      <c r="L1906" s="607"/>
      <c r="M1906" s="601"/>
      <c r="N1906" s="590"/>
    </row>
    <row r="1907" spans="1:14" s="38" customFormat="1" ht="12" hidden="1">
      <c r="A1907" s="28"/>
      <c r="B1907" s="67">
        <v>4269</v>
      </c>
      <c r="C1907" s="199" t="s">
        <v>170</v>
      </c>
      <c r="D1907" s="1058"/>
      <c r="E1907" s="1146">
        <v>6745.5</v>
      </c>
      <c r="F1907" s="1134"/>
      <c r="G1907" s="1135"/>
      <c r="H1907" s="748"/>
      <c r="I1907" s="751"/>
      <c r="J1907" s="575"/>
      <c r="K1907" s="581"/>
      <c r="L1907" s="607"/>
      <c r="M1907" s="601"/>
      <c r="N1907" s="590"/>
    </row>
    <row r="1908" spans="1:14" s="44" customFormat="1" ht="12" hidden="1">
      <c r="A1908" s="59"/>
      <c r="B1908" s="60">
        <v>482</v>
      </c>
      <c r="C1908" s="201" t="s">
        <v>175</v>
      </c>
      <c r="D1908" s="1133"/>
      <c r="E1908" s="1138">
        <v>0</v>
      </c>
      <c r="F1908" s="1152" t="e">
        <f>E1908/D1908</f>
        <v>#DIV/0!</v>
      </c>
      <c r="G1908" s="1135"/>
      <c r="H1908" s="748"/>
      <c r="I1908" s="728"/>
      <c r="J1908" s="729"/>
      <c r="K1908" s="568"/>
      <c r="L1908" s="730"/>
      <c r="M1908" s="731"/>
      <c r="N1908" s="589"/>
    </row>
    <row r="1909" spans="1:14" s="38" customFormat="1" ht="12" hidden="1">
      <c r="A1909" s="28"/>
      <c r="B1909" s="67">
        <v>4821</v>
      </c>
      <c r="C1909" s="199" t="s">
        <v>265</v>
      </c>
      <c r="D1909" s="1160"/>
      <c r="E1909" s="1146"/>
      <c r="F1909" s="1147"/>
      <c r="G1909" s="1135"/>
      <c r="H1909" s="748"/>
      <c r="I1909" s="751"/>
      <c r="J1909" s="575"/>
      <c r="K1909" s="581"/>
      <c r="L1909" s="607"/>
      <c r="M1909" s="601"/>
      <c r="N1909" s="590"/>
    </row>
    <row r="1910" spans="1:14" s="38" customFormat="1" ht="12" hidden="1">
      <c r="A1910" s="28"/>
      <c r="B1910" s="67">
        <v>4822</v>
      </c>
      <c r="C1910" s="199" t="s">
        <v>176</v>
      </c>
      <c r="D1910" s="1160"/>
      <c r="E1910" s="1146"/>
      <c r="F1910" s="1147"/>
      <c r="G1910" s="1135"/>
      <c r="H1910" s="748"/>
      <c r="I1910" s="751"/>
      <c r="J1910" s="575"/>
      <c r="K1910" s="581"/>
      <c r="L1910" s="607"/>
      <c r="M1910" s="601"/>
      <c r="N1910" s="590"/>
    </row>
    <row r="1911" spans="1:14" s="38" customFormat="1" ht="12" hidden="1">
      <c r="A1911" s="28"/>
      <c r="B1911" s="67">
        <v>4823</v>
      </c>
      <c r="C1911" s="199" t="s">
        <v>177</v>
      </c>
      <c r="D1911" s="1160"/>
      <c r="E1911" s="1146"/>
      <c r="F1911" s="1147"/>
      <c r="G1911" s="1135"/>
      <c r="H1911" s="748"/>
      <c r="I1911" s="751"/>
      <c r="J1911" s="575"/>
      <c r="K1911" s="581"/>
      <c r="L1911" s="607"/>
      <c r="M1911" s="601"/>
      <c r="N1911" s="590"/>
    </row>
    <row r="1912" spans="1:14" s="44" customFormat="1" ht="12" hidden="1">
      <c r="A1912" s="59"/>
      <c r="B1912" s="60">
        <v>483</v>
      </c>
      <c r="C1912" s="61" t="s">
        <v>267</v>
      </c>
      <c r="D1912" s="1133"/>
      <c r="E1912" s="1138"/>
      <c r="F1912" s="1152" t="e">
        <f>E1912/D1912</f>
        <v>#DIV/0!</v>
      </c>
      <c r="G1912" s="1135"/>
      <c r="H1912" s="748"/>
      <c r="I1912" s="728"/>
      <c r="J1912" s="729"/>
      <c r="K1912" s="568"/>
      <c r="L1912" s="730"/>
      <c r="M1912" s="731"/>
      <c r="N1912" s="589"/>
    </row>
    <row r="1913" spans="1:14" s="44" customFormat="1" ht="12" hidden="1">
      <c r="A1913" s="59"/>
      <c r="B1913" s="60">
        <v>511</v>
      </c>
      <c r="C1913" s="201" t="s">
        <v>269</v>
      </c>
      <c r="D1913" s="1133"/>
      <c r="E1913" s="1138">
        <f>E1914</f>
        <v>0</v>
      </c>
      <c r="F1913" s="1152" t="e">
        <f>E1913/D1913</f>
        <v>#DIV/0!</v>
      </c>
      <c r="G1913" s="1135"/>
      <c r="H1913" s="748"/>
      <c r="I1913" s="728"/>
      <c r="J1913" s="729"/>
      <c r="K1913" s="568"/>
      <c r="L1913" s="730"/>
      <c r="M1913" s="731"/>
      <c r="N1913" s="589"/>
    </row>
    <row r="1914" spans="1:14" s="44" customFormat="1" ht="12" hidden="1">
      <c r="A1914" s="75"/>
      <c r="B1914" s="67">
        <v>5112</v>
      </c>
      <c r="C1914" s="257" t="s">
        <v>628</v>
      </c>
      <c r="D1914" s="1058"/>
      <c r="E1914" s="1136"/>
      <c r="F1914" s="1157"/>
      <c r="G1914" s="1135"/>
      <c r="H1914" s="748"/>
      <c r="I1914" s="728"/>
      <c r="J1914" s="729"/>
      <c r="K1914" s="568"/>
      <c r="L1914" s="730"/>
      <c r="M1914" s="731"/>
      <c r="N1914" s="589"/>
    </row>
    <row r="1915" spans="1:14" s="38" customFormat="1" ht="12">
      <c r="A1915" s="233" t="s">
        <v>918</v>
      </c>
      <c r="B1915" s="60">
        <v>512</v>
      </c>
      <c r="C1915" s="201" t="s">
        <v>273</v>
      </c>
      <c r="D1915" s="1133"/>
      <c r="E1915" s="1138">
        <f>SUM(E1916:E1918)</f>
        <v>0</v>
      </c>
      <c r="F1915" s="1152" t="e">
        <f>E1915/D1915</f>
        <v>#DIV/0!</v>
      </c>
      <c r="G1915" s="1135">
        <v>216000</v>
      </c>
      <c r="H1915" s="748">
        <f>D1915+G1915</f>
        <v>216000</v>
      </c>
      <c r="I1915" s="751"/>
      <c r="J1915" s="575">
        <v>700000</v>
      </c>
      <c r="K1915" s="581"/>
      <c r="L1915" s="607"/>
      <c r="M1915" s="601"/>
      <c r="N1915" s="590"/>
    </row>
    <row r="1916" spans="1:14" s="44" customFormat="1" ht="12" hidden="1">
      <c r="A1916" s="75"/>
      <c r="B1916" s="67">
        <v>5122</v>
      </c>
      <c r="C1916" s="199" t="s">
        <v>276</v>
      </c>
      <c r="D1916" s="1058"/>
      <c r="E1916" s="1146">
        <v>0</v>
      </c>
      <c r="F1916" s="1134"/>
      <c r="G1916" s="1135"/>
      <c r="H1916" s="748"/>
      <c r="I1916" s="728"/>
      <c r="J1916" s="729"/>
      <c r="K1916" s="568"/>
      <c r="L1916" s="730"/>
      <c r="M1916" s="731"/>
      <c r="N1916" s="589"/>
    </row>
    <row r="1917" spans="1:14" s="44" customFormat="1" ht="12" hidden="1">
      <c r="A1917" s="28"/>
      <c r="B1917" s="67">
        <v>5124</v>
      </c>
      <c r="C1917" s="199" t="s">
        <v>751</v>
      </c>
      <c r="D1917" s="1058"/>
      <c r="E1917" s="1146">
        <v>0</v>
      </c>
      <c r="F1917" s="1134"/>
      <c r="G1917" s="1135"/>
      <c r="H1917" s="748"/>
      <c r="I1917" s="728"/>
      <c r="J1917" s="729"/>
      <c r="K1917" s="568"/>
      <c r="L1917" s="730"/>
      <c r="M1917" s="731"/>
      <c r="N1917" s="589"/>
    </row>
    <row r="1918" spans="1:14" s="44" customFormat="1" ht="12" hidden="1">
      <c r="A1918" s="28"/>
      <c r="B1918" s="67">
        <v>5126</v>
      </c>
      <c r="C1918" s="199" t="s">
        <v>627</v>
      </c>
      <c r="D1918" s="1058"/>
      <c r="E1918" s="1146">
        <v>0</v>
      </c>
      <c r="F1918" s="1134"/>
      <c r="G1918" s="1135"/>
      <c r="H1918" s="748"/>
      <c r="I1918" s="728"/>
      <c r="J1918" s="729"/>
      <c r="K1918" s="568"/>
      <c r="L1918" s="730"/>
      <c r="M1918" s="731"/>
      <c r="N1918" s="589"/>
    </row>
    <row r="1919" spans="1:14" s="44" customFormat="1" ht="13.5">
      <c r="A1919" s="323"/>
      <c r="B1919" s="246"/>
      <c r="C1919" s="862" t="s">
        <v>675</v>
      </c>
      <c r="D1919" s="1133">
        <f>SUM(D1864:D1918)</f>
        <v>5185000</v>
      </c>
      <c r="E1919" s="1133">
        <f>E1864+E1866+E1870+E1876+E1882+E1885+E1894+E1898+E1901+E1915</f>
        <v>2299263.14</v>
      </c>
      <c r="F1919" s="1161">
        <f>E1919/D1919</f>
        <v>0.4434451571841852</v>
      </c>
      <c r="G1919" s="1135">
        <f>SUM(G1864:G1918)</f>
        <v>700000</v>
      </c>
      <c r="H1919" s="748">
        <f>SUM(H1864:H1918)</f>
        <v>5885000</v>
      </c>
      <c r="I1919" s="728"/>
      <c r="J1919" s="729"/>
      <c r="K1919" s="568"/>
      <c r="L1919" s="730"/>
      <c r="M1919" s="731"/>
      <c r="N1919" s="589"/>
    </row>
    <row r="1920" spans="1:14" s="38" customFormat="1" ht="13.5" hidden="1">
      <c r="A1920" s="222"/>
      <c r="B1920" s="223"/>
      <c r="C1920" s="857" t="s">
        <v>676</v>
      </c>
      <c r="D1920" s="1142"/>
      <c r="E1920" s="1143"/>
      <c r="F1920" s="1144"/>
      <c r="G1920" s="1135"/>
      <c r="H1920" s="748"/>
      <c r="I1920" s="751"/>
      <c r="J1920" s="575"/>
      <c r="K1920" s="581"/>
      <c r="L1920" s="607"/>
      <c r="M1920" s="601"/>
      <c r="N1920" s="590"/>
    </row>
    <row r="1921" spans="1:14" s="38" customFormat="1" ht="12" hidden="1">
      <c r="A1921" s="226"/>
      <c r="B1921" s="227"/>
      <c r="C1921" s="61" t="s">
        <v>360</v>
      </c>
      <c r="D1921" s="1145">
        <f>D1919</f>
        <v>5185000</v>
      </c>
      <c r="E1921" s="1146"/>
      <c r="F1921" s="1147"/>
      <c r="G1921" s="1135"/>
      <c r="H1921" s="748"/>
      <c r="I1921" s="751"/>
      <c r="J1921" s="575"/>
      <c r="K1921" s="581"/>
      <c r="L1921" s="607"/>
      <c r="M1921" s="601"/>
      <c r="N1921" s="590"/>
    </row>
    <row r="1922" spans="1:14" s="38" customFormat="1" ht="12" hidden="1">
      <c r="A1922" s="226"/>
      <c r="B1922" s="227"/>
      <c r="C1922" s="61" t="s">
        <v>361</v>
      </c>
      <c r="D1922" s="1162">
        <v>2200000</v>
      </c>
      <c r="E1922" s="1146"/>
      <c r="F1922" s="1147"/>
      <c r="G1922" s="1135"/>
      <c r="H1922" s="748"/>
      <c r="I1922" s="751"/>
      <c r="J1922" s="575"/>
      <c r="K1922" s="581"/>
      <c r="L1922" s="607"/>
      <c r="M1922" s="601"/>
      <c r="N1922" s="590"/>
    </row>
    <row r="1923" spans="1:14" s="38" customFormat="1" ht="12" customHeight="1" hidden="1">
      <c r="A1923" s="226"/>
      <c r="B1923" s="227"/>
      <c r="C1923" s="61" t="s">
        <v>362</v>
      </c>
      <c r="D1923" s="1145"/>
      <c r="E1923" s="1146"/>
      <c r="F1923" s="1147"/>
      <c r="G1923" s="1135"/>
      <c r="H1923" s="748"/>
      <c r="I1923" s="751"/>
      <c r="J1923" s="575"/>
      <c r="K1923" s="581"/>
      <c r="L1923" s="607"/>
      <c r="M1923" s="601"/>
      <c r="N1923" s="590"/>
    </row>
    <row r="1924" spans="1:14" s="38" customFormat="1" ht="12" customHeight="1" hidden="1">
      <c r="A1924" s="226"/>
      <c r="B1924" s="227"/>
      <c r="C1924" s="61" t="s">
        <v>363</v>
      </c>
      <c r="D1924" s="1145"/>
      <c r="E1924" s="1146"/>
      <c r="F1924" s="1147"/>
      <c r="G1924" s="1135"/>
      <c r="H1924" s="748"/>
      <c r="I1924" s="751"/>
      <c r="J1924" s="575"/>
      <c r="K1924" s="581"/>
      <c r="L1924" s="607"/>
      <c r="M1924" s="601"/>
      <c r="N1924" s="590"/>
    </row>
    <row r="1925" spans="1:14" s="38" customFormat="1" ht="12" customHeight="1" hidden="1">
      <c r="A1925" s="226"/>
      <c r="B1925" s="227"/>
      <c r="C1925" s="61" t="s">
        <v>364</v>
      </c>
      <c r="D1925" s="1145"/>
      <c r="E1925" s="1146"/>
      <c r="F1925" s="1147"/>
      <c r="G1925" s="1135"/>
      <c r="H1925" s="748"/>
      <c r="I1925" s="751"/>
      <c r="J1925" s="575"/>
      <c r="K1925" s="581"/>
      <c r="L1925" s="607"/>
      <c r="M1925" s="601"/>
      <c r="N1925" s="590"/>
    </row>
    <row r="1926" spans="1:14" s="38" customFormat="1" ht="12" customHeight="1" hidden="1">
      <c r="A1926" s="226"/>
      <c r="B1926" s="227"/>
      <c r="C1926" s="61" t="s">
        <v>365</v>
      </c>
      <c r="D1926" s="1145"/>
      <c r="E1926" s="1146"/>
      <c r="F1926" s="1147"/>
      <c r="G1926" s="1135"/>
      <c r="H1926" s="748"/>
      <c r="I1926" s="751"/>
      <c r="J1926" s="575"/>
      <c r="K1926" s="581"/>
      <c r="L1926" s="607"/>
      <c r="M1926" s="601"/>
      <c r="N1926" s="590"/>
    </row>
    <row r="1927" spans="1:14" s="38" customFormat="1" ht="13.5" hidden="1">
      <c r="A1927" s="228"/>
      <c r="B1927" s="229"/>
      <c r="C1927" s="872" t="s">
        <v>677</v>
      </c>
      <c r="D1927" s="1148">
        <f>SUM(D1921:D1926)</f>
        <v>7385000</v>
      </c>
      <c r="E1927" s="1163"/>
      <c r="F1927" s="1147"/>
      <c r="G1927" s="1135"/>
      <c r="H1927" s="748"/>
      <c r="I1927" s="751"/>
      <c r="J1927" s="575"/>
      <c r="K1927" s="581"/>
      <c r="L1927" s="607"/>
      <c r="M1927" s="601"/>
      <c r="N1927" s="590"/>
    </row>
    <row r="1928" spans="1:14" s="38" customFormat="1" ht="16.5" thickBot="1">
      <c r="A1928" s="226"/>
      <c r="B1928" s="407"/>
      <c r="C1928" s="354" t="s">
        <v>958</v>
      </c>
      <c r="D1928" s="1165">
        <f>D1919+D1857+D1846+D1831+D1796+D1779+D1762+D1724</f>
        <v>124869000</v>
      </c>
      <c r="E1928" s="1166">
        <f>E1724+E1762+E1779+E1796+E1831+E1846+E1857+E1919</f>
        <v>40089972.58</v>
      </c>
      <c r="F1928" s="1144"/>
      <c r="G1928" s="1135">
        <f>G1724+G1762+G1779+G1796+G1831+G1846+G1857+G1919</f>
        <v>22600000</v>
      </c>
      <c r="H1928" s="1167">
        <f>H1919+H1857+H1846+H1831+H1796+H1779+H1762+H1724</f>
        <v>147469000</v>
      </c>
      <c r="I1928" s="751"/>
      <c r="J1928" s="575"/>
      <c r="K1928" s="581"/>
      <c r="L1928" s="607"/>
      <c r="M1928" s="601"/>
      <c r="N1928" s="590"/>
    </row>
    <row r="1929" spans="1:14" s="38" customFormat="1" ht="15" hidden="1" thickTop="1">
      <c r="A1929" s="222"/>
      <c r="B1929" s="223"/>
      <c r="C1929" s="341" t="s">
        <v>956</v>
      </c>
      <c r="D1929" s="224"/>
      <c r="E1929" s="410"/>
      <c r="F1929" s="522"/>
      <c r="G1929" s="808"/>
      <c r="H1929" s="748"/>
      <c r="I1929" s="751"/>
      <c r="J1929" s="575"/>
      <c r="K1929" s="581"/>
      <c r="L1929" s="607"/>
      <c r="M1929" s="601"/>
      <c r="N1929" s="590"/>
    </row>
    <row r="1930" spans="1:14" s="38" customFormat="1" ht="12" hidden="1">
      <c r="A1930" s="226"/>
      <c r="B1930" s="227"/>
      <c r="C1930" s="61" t="s">
        <v>360</v>
      </c>
      <c r="D1930" s="221">
        <f>D1921+D1859+D1848+D1833+D1798+D1781+D1764+D1726</f>
        <v>131119000</v>
      </c>
      <c r="E1930" s="203"/>
      <c r="F1930" s="519"/>
      <c r="G1930" s="808"/>
      <c r="H1930" s="748"/>
      <c r="I1930" s="751"/>
      <c r="J1930" s="575"/>
      <c r="K1930" s="581"/>
      <c r="L1930" s="607"/>
      <c r="M1930" s="601"/>
      <c r="N1930" s="590"/>
    </row>
    <row r="1931" spans="1:14" s="38" customFormat="1" ht="12" hidden="1">
      <c r="A1931" s="226"/>
      <c r="B1931" s="227"/>
      <c r="C1931" s="61" t="s">
        <v>361</v>
      </c>
      <c r="D1931" s="221">
        <f>D1922+D1849+D1765+D1727</f>
        <v>8600000</v>
      </c>
      <c r="E1931" s="203"/>
      <c r="F1931" s="519"/>
      <c r="G1931" s="808"/>
      <c r="H1931" s="748"/>
      <c r="I1931" s="751"/>
      <c r="J1931" s="575"/>
      <c r="K1931" s="581"/>
      <c r="L1931" s="607"/>
      <c r="M1931" s="601"/>
      <c r="N1931" s="590"/>
    </row>
    <row r="1932" spans="1:14" s="38" customFormat="1" ht="12" hidden="1">
      <c r="A1932" s="226"/>
      <c r="B1932" s="227"/>
      <c r="C1932" s="61" t="s">
        <v>579</v>
      </c>
      <c r="D1932" s="221">
        <f>D1850</f>
        <v>14000000</v>
      </c>
      <c r="E1932" s="203"/>
      <c r="F1932" s="519"/>
      <c r="G1932" s="808"/>
      <c r="H1932" s="748"/>
      <c r="I1932" s="751"/>
      <c r="J1932" s="575"/>
      <c r="K1932" s="581"/>
      <c r="L1932" s="607"/>
      <c r="M1932" s="601"/>
      <c r="N1932" s="590"/>
    </row>
    <row r="1933" spans="1:14" s="38" customFormat="1" ht="12" customHeight="1" hidden="1">
      <c r="A1933" s="226"/>
      <c r="B1933" s="227"/>
      <c r="C1933" s="61" t="s">
        <v>363</v>
      </c>
      <c r="D1933" s="221"/>
      <c r="E1933" s="203"/>
      <c r="F1933" s="519"/>
      <c r="G1933" s="808"/>
      <c r="H1933" s="748"/>
      <c r="I1933" s="751"/>
      <c r="J1933" s="575"/>
      <c r="K1933" s="581"/>
      <c r="L1933" s="607"/>
      <c r="M1933" s="601"/>
      <c r="N1933" s="590"/>
    </row>
    <row r="1934" spans="1:14" s="38" customFormat="1" ht="12" customHeight="1" hidden="1">
      <c r="A1934" s="226"/>
      <c r="B1934" s="227"/>
      <c r="C1934" s="61" t="s">
        <v>364</v>
      </c>
      <c r="D1934" s="221"/>
      <c r="E1934" s="203"/>
      <c r="F1934" s="519"/>
      <c r="G1934" s="808"/>
      <c r="H1934" s="748"/>
      <c r="I1934" s="751"/>
      <c r="J1934" s="575"/>
      <c r="K1934" s="581"/>
      <c r="L1934" s="607"/>
      <c r="M1934" s="601"/>
      <c r="N1934" s="590"/>
    </row>
    <row r="1935" spans="1:14" s="38" customFormat="1" ht="12" customHeight="1" hidden="1">
      <c r="A1935" s="226"/>
      <c r="B1935" s="227"/>
      <c r="C1935" s="61" t="s">
        <v>365</v>
      </c>
      <c r="D1935" s="221"/>
      <c r="E1935" s="203"/>
      <c r="F1935" s="519"/>
      <c r="G1935" s="808"/>
      <c r="H1935" s="748"/>
      <c r="I1935" s="751"/>
      <c r="J1935" s="575"/>
      <c r="K1935" s="581"/>
      <c r="L1935" s="607"/>
      <c r="M1935" s="601"/>
      <c r="N1935" s="590"/>
    </row>
    <row r="1936" spans="1:14" s="38" customFormat="1" ht="15" hidden="1" thickBot="1">
      <c r="A1936" s="228"/>
      <c r="B1936" s="229"/>
      <c r="C1936" s="342" t="s">
        <v>957</v>
      </c>
      <c r="D1936" s="213">
        <f>D1927+D1862+D1851+D1836+D1801+D1785+D1770+D1732</f>
        <v>153719000</v>
      </c>
      <c r="E1936" s="203"/>
      <c r="F1936" s="519"/>
      <c r="G1936" s="808"/>
      <c r="H1936" s="748"/>
      <c r="I1936" s="751"/>
      <c r="J1936" s="575"/>
      <c r="K1936" s="581"/>
      <c r="L1936" s="607"/>
      <c r="M1936" s="601"/>
      <c r="N1936" s="590"/>
    </row>
    <row r="1937" spans="1:14" s="44" customFormat="1" ht="16.5" hidden="1" thickBot="1">
      <c r="A1937" s="353"/>
      <c r="B1937" s="375"/>
      <c r="C1937" s="354"/>
      <c r="D1937" s="346"/>
      <c r="E1937" s="346">
        <f>E1724+E1762+E1779+E1796+E1831+E1846+E1857+E1919</f>
        <v>40089972.58</v>
      </c>
      <c r="F1937" s="551" t="e">
        <f>E1937/D1937</f>
        <v>#DIV/0!</v>
      </c>
      <c r="G1937" s="808"/>
      <c r="H1937" s="748"/>
      <c r="I1937" s="728"/>
      <c r="J1937" s="729"/>
      <c r="K1937" s="568"/>
      <c r="L1937" s="730"/>
      <c r="M1937" s="731"/>
      <c r="N1937" s="589"/>
    </row>
    <row r="1938" spans="1:14" s="44" customFormat="1" ht="16.5" thickTop="1">
      <c r="A1938" s="347"/>
      <c r="B1938" s="1218" t="s">
        <v>959</v>
      </c>
      <c r="C1938" s="1219"/>
      <c r="D1938" s="390"/>
      <c r="E1938" s="391"/>
      <c r="F1938" s="561"/>
      <c r="G1938" s="808"/>
      <c r="H1938" s="748"/>
      <c r="I1938" s="728"/>
      <c r="J1938" s="729"/>
      <c r="K1938" s="568"/>
      <c r="L1938" s="730"/>
      <c r="M1938" s="731"/>
      <c r="N1938" s="589"/>
    </row>
    <row r="1939" spans="1:14" s="44" customFormat="1" ht="12.75">
      <c r="A1939" s="323"/>
      <c r="B1939" s="392"/>
      <c r="C1939" s="393" t="s">
        <v>960</v>
      </c>
      <c r="D1939" s="902"/>
      <c r="E1939" s="394"/>
      <c r="F1939" s="562"/>
      <c r="G1939" s="808"/>
      <c r="H1939" s="748"/>
      <c r="I1939" s="728"/>
      <c r="J1939" s="729"/>
      <c r="K1939" s="568"/>
      <c r="L1939" s="730"/>
      <c r="M1939" s="731"/>
      <c r="N1939" s="589"/>
    </row>
    <row r="1940" spans="1:14" s="44" customFormat="1" ht="13.5">
      <c r="A1940" s="1062"/>
      <c r="B1940" s="231"/>
      <c r="C1940" s="871" t="s">
        <v>961</v>
      </c>
      <c r="D1940" s="264"/>
      <c r="E1940" s="265"/>
      <c r="F1940" s="521"/>
      <c r="G1940" s="808"/>
      <c r="H1940" s="748"/>
      <c r="I1940" s="728"/>
      <c r="J1940" s="729"/>
      <c r="K1940" s="568"/>
      <c r="L1940" s="730"/>
      <c r="M1940" s="731"/>
      <c r="N1940" s="589"/>
    </row>
    <row r="1941" spans="1:14" s="44" customFormat="1" ht="12">
      <c r="A1941" s="34" t="s">
        <v>921</v>
      </c>
      <c r="B1941" s="60">
        <v>421</v>
      </c>
      <c r="C1941" s="61" t="s">
        <v>139</v>
      </c>
      <c r="D1941" s="62">
        <v>7472000</v>
      </c>
      <c r="E1941" s="62">
        <f>E1942</f>
        <v>4002031</v>
      </c>
      <c r="F1941" s="517">
        <f>E1941/D1941</f>
        <v>0.5356037205567452</v>
      </c>
      <c r="G1941" s="808"/>
      <c r="H1941" s="748">
        <f>D1941+G1941</f>
        <v>7472000</v>
      </c>
      <c r="I1941" s="728"/>
      <c r="J1941" s="729">
        <v>3100000</v>
      </c>
      <c r="K1941" s="568"/>
      <c r="L1941" s="730"/>
      <c r="M1941" s="731"/>
      <c r="N1941" s="589"/>
    </row>
    <row r="1942" spans="1:14" s="44" customFormat="1" ht="12" hidden="1">
      <c r="A1942" s="39"/>
      <c r="B1942" s="67">
        <v>4213</v>
      </c>
      <c r="C1942" s="68" t="s">
        <v>246</v>
      </c>
      <c r="D1942" s="200">
        <v>3447000</v>
      </c>
      <c r="E1942" s="74">
        <f>E1943</f>
        <v>4002031</v>
      </c>
      <c r="F1942" s="318"/>
      <c r="G1942" s="808"/>
      <c r="H1942" s="748"/>
      <c r="I1942" s="728"/>
      <c r="J1942" s="729"/>
      <c r="K1942" s="568"/>
      <c r="L1942" s="730"/>
      <c r="M1942" s="731"/>
      <c r="N1942" s="589"/>
    </row>
    <row r="1943" spans="1:14" s="44" customFormat="1" ht="12" hidden="1">
      <c r="A1943" s="156"/>
      <c r="B1943" s="46">
        <v>421324</v>
      </c>
      <c r="C1943" s="57" t="s">
        <v>1236</v>
      </c>
      <c r="D1943" s="235"/>
      <c r="E1943" s="55">
        <v>4002031</v>
      </c>
      <c r="F1943" s="318"/>
      <c r="G1943" s="808"/>
      <c r="H1943" s="748"/>
      <c r="I1943" s="728"/>
      <c r="J1943" s="729"/>
      <c r="K1943" s="568"/>
      <c r="L1943" s="730"/>
      <c r="M1943" s="731"/>
      <c r="N1943" s="589"/>
    </row>
    <row r="1944" spans="1:14" s="44" customFormat="1" ht="12" hidden="1">
      <c r="A1944" s="39"/>
      <c r="B1944" s="67">
        <v>4512</v>
      </c>
      <c r="C1944" s="68" t="s">
        <v>649</v>
      </c>
      <c r="D1944" s="200"/>
      <c r="E1944" s="74">
        <f>E1945</f>
        <v>0</v>
      </c>
      <c r="F1944" s="318"/>
      <c r="G1944" s="808"/>
      <c r="H1944" s="748"/>
      <c r="I1944" s="728"/>
      <c r="J1944" s="729"/>
      <c r="K1944" s="568"/>
      <c r="L1944" s="730"/>
      <c r="M1944" s="731"/>
      <c r="N1944" s="589"/>
    </row>
    <row r="1945" spans="1:14" s="44" customFormat="1" ht="12" hidden="1">
      <c r="A1945" s="156"/>
      <c r="B1945" s="46">
        <v>45129</v>
      </c>
      <c r="C1945" s="57" t="s">
        <v>963</v>
      </c>
      <c r="D1945" s="235" t="s">
        <v>1118</v>
      </c>
      <c r="E1945" s="55">
        <v>0</v>
      </c>
      <c r="F1945" s="318"/>
      <c r="G1945" s="808"/>
      <c r="H1945" s="748"/>
      <c r="I1945" s="728"/>
      <c r="J1945" s="729"/>
      <c r="K1945" s="568"/>
      <c r="L1945" s="730"/>
      <c r="M1945" s="731"/>
      <c r="N1945" s="589"/>
    </row>
    <row r="1946" spans="1:14" s="92" customFormat="1" ht="12">
      <c r="A1946" s="233" t="s">
        <v>501</v>
      </c>
      <c r="B1946" s="90">
        <v>621</v>
      </c>
      <c r="C1946" s="259" t="s">
        <v>651</v>
      </c>
      <c r="D1946" s="198">
        <v>0</v>
      </c>
      <c r="E1946" s="62">
        <v>0</v>
      </c>
      <c r="F1946" s="517" t="e">
        <f>E1946/D1946</f>
        <v>#DIV/0!</v>
      </c>
      <c r="G1946" s="808"/>
      <c r="H1946" s="748">
        <f>D1946+G1946</f>
        <v>0</v>
      </c>
      <c r="I1946" s="751">
        <v>13265000</v>
      </c>
      <c r="J1946" s="575"/>
      <c r="K1946" s="582"/>
      <c r="L1946" s="607"/>
      <c r="M1946" s="601"/>
      <c r="N1946" s="593"/>
    </row>
    <row r="1947" spans="1:14" s="92" customFormat="1" ht="12" hidden="1">
      <c r="A1947" s="75"/>
      <c r="B1947" s="76">
        <v>6219</v>
      </c>
      <c r="C1947" s="211" t="s">
        <v>652</v>
      </c>
      <c r="D1947" s="200"/>
      <c r="E1947" s="74"/>
      <c r="F1947" s="521"/>
      <c r="G1947" s="808"/>
      <c r="H1947" s="748"/>
      <c r="I1947" s="751"/>
      <c r="J1947" s="575"/>
      <c r="K1947" s="582"/>
      <c r="L1947" s="607"/>
      <c r="M1947" s="601"/>
      <c r="N1947" s="593"/>
    </row>
    <row r="1948" spans="1:14" s="56" customFormat="1" ht="12" hidden="1">
      <c r="A1948" s="305"/>
      <c r="B1948" s="395"/>
      <c r="C1948" s="1274" t="s">
        <v>616</v>
      </c>
      <c r="D1948" s="1274"/>
      <c r="E1948" s="1274"/>
      <c r="F1948" s="563"/>
      <c r="G1948" s="808"/>
      <c r="H1948" s="748"/>
      <c r="I1948" s="632"/>
      <c r="J1948" s="576"/>
      <c r="K1948" s="570"/>
      <c r="L1948" s="608"/>
      <c r="M1948" s="602"/>
      <c r="N1948" s="592"/>
    </row>
    <row r="1949" spans="1:14" s="92" customFormat="1" ht="12" hidden="1">
      <c r="A1949" s="233" t="s">
        <v>964</v>
      </c>
      <c r="B1949" s="90">
        <v>423</v>
      </c>
      <c r="C1949" s="94" t="s">
        <v>146</v>
      </c>
      <c r="D1949" s="241"/>
      <c r="E1949" s="241">
        <f>SUM(E1950:E1953)</f>
        <v>0</v>
      </c>
      <c r="F1949" s="517" t="e">
        <f>E1949/D1949</f>
        <v>#DIV/0!</v>
      </c>
      <c r="G1949" s="808"/>
      <c r="H1949" s="748"/>
      <c r="I1949" s="751"/>
      <c r="J1949" s="575"/>
      <c r="K1949" s="582"/>
      <c r="L1949" s="607"/>
      <c r="M1949" s="601"/>
      <c r="N1949" s="593"/>
    </row>
    <row r="1950" spans="1:14" s="92" customFormat="1" ht="12" hidden="1">
      <c r="A1950" s="75"/>
      <c r="B1950" s="76">
        <v>4234</v>
      </c>
      <c r="C1950" s="211" t="s">
        <v>150</v>
      </c>
      <c r="D1950" s="200"/>
      <c r="E1950" s="203"/>
      <c r="F1950" s="519"/>
      <c r="G1950" s="808"/>
      <c r="H1950" s="748"/>
      <c r="I1950" s="751"/>
      <c r="J1950" s="575"/>
      <c r="K1950" s="582"/>
      <c r="L1950" s="607"/>
      <c r="M1950" s="601"/>
      <c r="N1950" s="593"/>
    </row>
    <row r="1951" spans="1:14" s="92" customFormat="1" ht="12" hidden="1">
      <c r="A1951" s="75"/>
      <c r="B1951" s="76">
        <v>4235</v>
      </c>
      <c r="C1951" s="211" t="s">
        <v>151</v>
      </c>
      <c r="D1951" s="200"/>
      <c r="E1951" s="203"/>
      <c r="F1951" s="519"/>
      <c r="G1951" s="808"/>
      <c r="H1951" s="748"/>
      <c r="I1951" s="751"/>
      <c r="J1951" s="575"/>
      <c r="K1951" s="582"/>
      <c r="L1951" s="607"/>
      <c r="M1951" s="601"/>
      <c r="N1951" s="593"/>
    </row>
    <row r="1952" spans="1:14" s="92" customFormat="1" ht="12" hidden="1">
      <c r="A1952" s="75"/>
      <c r="B1952" s="76">
        <v>4236</v>
      </c>
      <c r="C1952" s="211" t="s">
        <v>153</v>
      </c>
      <c r="D1952" s="200"/>
      <c r="E1952" s="203"/>
      <c r="F1952" s="519"/>
      <c r="G1952" s="808"/>
      <c r="H1952" s="748"/>
      <c r="I1952" s="751"/>
      <c r="J1952" s="575"/>
      <c r="K1952" s="582"/>
      <c r="L1952" s="607"/>
      <c r="M1952" s="601"/>
      <c r="N1952" s="593"/>
    </row>
    <row r="1953" spans="1:14" s="38" customFormat="1" ht="12" hidden="1">
      <c r="A1953" s="75"/>
      <c r="B1953" s="76">
        <v>4239</v>
      </c>
      <c r="C1953" s="211" t="s">
        <v>156</v>
      </c>
      <c r="D1953" s="204"/>
      <c r="E1953" s="203"/>
      <c r="F1953" s="518"/>
      <c r="G1953" s="808"/>
      <c r="H1953" s="748"/>
      <c r="I1953" s="751"/>
      <c r="J1953" s="575"/>
      <c r="K1953" s="581"/>
      <c r="L1953" s="607"/>
      <c r="M1953" s="601"/>
      <c r="N1953" s="590"/>
    </row>
    <row r="1954" spans="1:14" s="92" customFormat="1" ht="12" hidden="1">
      <c r="A1954" s="233" t="s">
        <v>944</v>
      </c>
      <c r="B1954" s="90">
        <v>424</v>
      </c>
      <c r="C1954" s="259" t="s">
        <v>158</v>
      </c>
      <c r="D1954" s="198"/>
      <c r="E1954" s="198">
        <f>E1955</f>
        <v>0</v>
      </c>
      <c r="F1954" s="518" t="e">
        <f>E1954/D1954</f>
        <v>#DIV/0!</v>
      </c>
      <c r="G1954" s="808"/>
      <c r="H1954" s="748"/>
      <c r="I1954" s="751"/>
      <c r="J1954" s="575"/>
      <c r="K1954" s="582"/>
      <c r="L1954" s="607"/>
      <c r="M1954" s="601"/>
      <c r="N1954" s="593"/>
    </row>
    <row r="1955" spans="1:14" s="92" customFormat="1" ht="12" hidden="1">
      <c r="A1955" s="75"/>
      <c r="B1955" s="76">
        <v>4246</v>
      </c>
      <c r="C1955" s="211" t="s">
        <v>254</v>
      </c>
      <c r="D1955" s="200"/>
      <c r="E1955" s="203"/>
      <c r="F1955" s="518"/>
      <c r="G1955" s="808"/>
      <c r="H1955" s="748"/>
      <c r="I1955" s="751"/>
      <c r="J1955" s="575"/>
      <c r="K1955" s="582"/>
      <c r="L1955" s="607"/>
      <c r="M1955" s="601"/>
      <c r="N1955" s="593"/>
    </row>
    <row r="1956" spans="1:14" s="44" customFormat="1" ht="12" hidden="1">
      <c r="A1956" s="233" t="s">
        <v>946</v>
      </c>
      <c r="B1956" s="90">
        <v>482</v>
      </c>
      <c r="C1956" s="259" t="s">
        <v>175</v>
      </c>
      <c r="D1956" s="198"/>
      <c r="E1956" s="62">
        <f>SUM(E1957:E1958)</f>
        <v>0</v>
      </c>
      <c r="F1956" s="530" t="e">
        <f>E1956/D1956</f>
        <v>#DIV/0!</v>
      </c>
      <c r="G1956" s="808"/>
      <c r="H1956" s="748"/>
      <c r="I1956" s="728"/>
      <c r="J1956" s="729"/>
      <c r="K1956" s="568"/>
      <c r="L1956" s="730"/>
      <c r="M1956" s="731"/>
      <c r="N1956" s="589"/>
    </row>
    <row r="1957" spans="1:14" s="38" customFormat="1" ht="12" hidden="1">
      <c r="A1957" s="75"/>
      <c r="B1957" s="76">
        <v>4821</v>
      </c>
      <c r="C1957" s="211" t="s">
        <v>265</v>
      </c>
      <c r="D1957" s="204"/>
      <c r="E1957" s="203"/>
      <c r="F1957" s="519"/>
      <c r="G1957" s="808"/>
      <c r="H1957" s="748"/>
      <c r="I1957" s="751"/>
      <c r="J1957" s="575"/>
      <c r="K1957" s="581"/>
      <c r="L1957" s="607"/>
      <c r="M1957" s="601"/>
      <c r="N1957" s="590"/>
    </row>
    <row r="1958" spans="1:14" s="38" customFormat="1" ht="12" hidden="1">
      <c r="A1958" s="75"/>
      <c r="B1958" s="76">
        <v>4822</v>
      </c>
      <c r="C1958" s="211" t="s">
        <v>176</v>
      </c>
      <c r="D1958" s="204"/>
      <c r="E1958" s="203"/>
      <c r="F1958" s="519"/>
      <c r="G1958" s="808"/>
      <c r="H1958" s="748"/>
      <c r="I1958" s="751"/>
      <c r="J1958" s="575"/>
      <c r="K1958" s="581"/>
      <c r="L1958" s="607"/>
      <c r="M1958" s="601"/>
      <c r="N1958" s="590"/>
    </row>
    <row r="1959" spans="1:14" s="66" customFormat="1" ht="12" hidden="1">
      <c r="A1959" s="233" t="s">
        <v>947</v>
      </c>
      <c r="B1959" s="90">
        <v>541</v>
      </c>
      <c r="C1959" s="386" t="s">
        <v>924</v>
      </c>
      <c r="D1959" s="198"/>
      <c r="E1959" s="62">
        <f>E1960</f>
        <v>0</v>
      </c>
      <c r="F1959" s="530" t="e">
        <f>E1959/D1959</f>
        <v>#DIV/0!</v>
      </c>
      <c r="G1959" s="808"/>
      <c r="H1959" s="748"/>
      <c r="I1959" s="728"/>
      <c r="J1959" s="729"/>
      <c r="K1959" s="571"/>
      <c r="L1959" s="730"/>
      <c r="M1959" s="731"/>
      <c r="N1959" s="594"/>
    </row>
    <row r="1960" spans="1:14" s="66" customFormat="1" ht="12" hidden="1">
      <c r="A1960" s="75"/>
      <c r="B1960" s="76">
        <v>5411</v>
      </c>
      <c r="C1960" s="289" t="s">
        <v>924</v>
      </c>
      <c r="D1960" s="200"/>
      <c r="E1960" s="74">
        <f>E1961</f>
        <v>0</v>
      </c>
      <c r="F1960" s="533"/>
      <c r="G1960" s="808"/>
      <c r="H1960" s="748"/>
      <c r="I1960" s="728"/>
      <c r="J1960" s="729"/>
      <c r="K1960" s="571"/>
      <c r="L1960" s="730"/>
      <c r="M1960" s="731"/>
      <c r="N1960" s="594"/>
    </row>
    <row r="1961" spans="1:14" s="66" customFormat="1" ht="12" hidden="1">
      <c r="A1961" s="51"/>
      <c r="B1961" s="52">
        <v>51123</v>
      </c>
      <c r="C1961" s="387" t="s">
        <v>925</v>
      </c>
      <c r="D1961" s="235"/>
      <c r="E1961" s="55"/>
      <c r="F1961" s="530"/>
      <c r="G1961" s="808"/>
      <c r="H1961" s="748"/>
      <c r="I1961" s="728"/>
      <c r="J1961" s="729"/>
      <c r="K1961" s="571"/>
      <c r="L1961" s="730"/>
      <c r="M1961" s="731"/>
      <c r="N1961" s="594"/>
    </row>
    <row r="1962" spans="1:14" s="92" customFormat="1" ht="12.75" hidden="1">
      <c r="A1962" s="254"/>
      <c r="B1962" s="282"/>
      <c r="C1962" s="283" t="s">
        <v>356</v>
      </c>
      <c r="D1962" s="200">
        <f>D1949+D1954+D1959</f>
        <v>0</v>
      </c>
      <c r="E1962" s="200">
        <f>E1949+E1954+E1956+E1959</f>
        <v>0</v>
      </c>
      <c r="F1962" s="538" t="e">
        <f>E1962/D1962</f>
        <v>#DIV/0!</v>
      </c>
      <c r="G1962" s="808"/>
      <c r="H1962" s="748"/>
      <c r="I1962" s="751"/>
      <c r="J1962" s="575"/>
      <c r="K1962" s="582"/>
      <c r="L1962" s="607"/>
      <c r="M1962" s="601"/>
      <c r="N1962" s="593"/>
    </row>
    <row r="1963" spans="1:14" s="44" customFormat="1" ht="13.5">
      <c r="A1963" s="251"/>
      <c r="B1963" s="252"/>
      <c r="C1963" s="862" t="s">
        <v>965</v>
      </c>
      <c r="D1963" s="198">
        <f>D1941+D1946</f>
        <v>7472000</v>
      </c>
      <c r="E1963" s="198">
        <f>E1941+E1946</f>
        <v>4002031</v>
      </c>
      <c r="F1963" s="372">
        <f>E1963/D1963</f>
        <v>0.5356037205567452</v>
      </c>
      <c r="G1963" s="808"/>
      <c r="H1963" s="748">
        <f>SUM(H1941:H1962)</f>
        <v>7472000</v>
      </c>
      <c r="I1963" s="728" t="s">
        <v>1118</v>
      </c>
      <c r="J1963" s="729"/>
      <c r="K1963" s="568"/>
      <c r="L1963" s="730"/>
      <c r="M1963" s="731"/>
      <c r="N1963" s="589"/>
    </row>
    <row r="1964" spans="1:14" s="38" customFormat="1" ht="13.5" hidden="1">
      <c r="A1964" s="222"/>
      <c r="B1964" s="223"/>
      <c r="C1964" s="857" t="s">
        <v>966</v>
      </c>
      <c r="D1964" s="224"/>
      <c r="E1964" s="787"/>
      <c r="F1964" s="788"/>
      <c r="G1964" s="808"/>
      <c r="H1964" s="748"/>
      <c r="I1964" s="751"/>
      <c r="J1964" s="575"/>
      <c r="K1964" s="581"/>
      <c r="L1964" s="607"/>
      <c r="M1964" s="601"/>
      <c r="N1964" s="590"/>
    </row>
    <row r="1965" spans="1:14" s="38" customFormat="1" ht="12" hidden="1">
      <c r="A1965" s="226"/>
      <c r="B1965" s="227"/>
      <c r="C1965" s="201" t="s">
        <v>360</v>
      </c>
      <c r="D1965" s="789">
        <v>9172000</v>
      </c>
      <c r="E1965" s="790"/>
      <c r="F1965" s="796"/>
      <c r="G1965" s="808"/>
      <c r="H1965" s="748"/>
      <c r="I1965" s="751"/>
      <c r="J1965" s="575"/>
      <c r="K1965" s="581"/>
      <c r="L1965" s="607"/>
      <c r="M1965" s="601"/>
      <c r="N1965" s="590"/>
    </row>
    <row r="1966" spans="1:14" s="38" customFormat="1" ht="13.5" hidden="1">
      <c r="A1966" s="226"/>
      <c r="B1966" s="227"/>
      <c r="C1966" s="872" t="s">
        <v>967</v>
      </c>
      <c r="D1966" s="791">
        <f>D1965</f>
        <v>9172000</v>
      </c>
      <c r="E1966" s="790"/>
      <c r="F1966" s="796"/>
      <c r="G1966" s="808"/>
      <c r="H1966" s="748"/>
      <c r="I1966" s="751"/>
      <c r="J1966" s="575"/>
      <c r="K1966" s="581"/>
      <c r="L1966" s="607"/>
      <c r="M1966" s="601"/>
      <c r="N1966" s="590"/>
    </row>
    <row r="1967" spans="1:14" s="38" customFormat="1" ht="14.25" customHeight="1" hidden="1">
      <c r="A1967" s="226"/>
      <c r="B1967" s="227"/>
      <c r="C1967" s="341"/>
      <c r="D1967" s="789"/>
      <c r="E1967" s="790"/>
      <c r="F1967" s="796"/>
      <c r="G1967" s="808"/>
      <c r="H1967" s="748"/>
      <c r="I1967" s="751"/>
      <c r="J1967" s="575"/>
      <c r="K1967" s="581"/>
      <c r="L1967" s="607"/>
      <c r="M1967" s="601"/>
      <c r="N1967" s="590"/>
    </row>
    <row r="1968" spans="1:14" s="38" customFormat="1" ht="12" customHeight="1" hidden="1">
      <c r="A1968" s="226"/>
      <c r="B1968" s="227"/>
      <c r="C1968" s="199"/>
      <c r="D1968" s="789"/>
      <c r="E1968" s="790"/>
      <c r="F1968" s="796"/>
      <c r="G1968" s="808"/>
      <c r="H1968" s="748"/>
      <c r="I1968" s="751"/>
      <c r="J1968" s="575"/>
      <c r="K1968" s="581"/>
      <c r="L1968" s="607"/>
      <c r="M1968" s="601"/>
      <c r="N1968" s="590"/>
    </row>
    <row r="1969" spans="1:14" s="38" customFormat="1" ht="14.25" customHeight="1" hidden="1">
      <c r="A1969" s="226"/>
      <c r="B1969" s="227"/>
      <c r="C1969" s="342"/>
      <c r="D1969" s="789"/>
      <c r="E1969" s="790"/>
      <c r="F1969" s="796"/>
      <c r="G1969" s="808"/>
      <c r="H1969" s="748"/>
      <c r="I1969" s="751"/>
      <c r="J1969" s="575"/>
      <c r="K1969" s="581"/>
      <c r="L1969" s="607"/>
      <c r="M1969" s="601"/>
      <c r="N1969" s="590"/>
    </row>
    <row r="1970" spans="1:14" s="38" customFormat="1" ht="12" customHeight="1" hidden="1">
      <c r="A1970" s="226"/>
      <c r="B1970" s="227"/>
      <c r="C1970" s="201"/>
      <c r="D1970" s="789"/>
      <c r="E1970" s="790"/>
      <c r="F1970" s="796"/>
      <c r="G1970" s="808"/>
      <c r="H1970" s="748"/>
      <c r="I1970" s="751"/>
      <c r="J1970" s="575"/>
      <c r="K1970" s="581"/>
      <c r="L1970" s="607"/>
      <c r="M1970" s="601"/>
      <c r="N1970" s="590"/>
    </row>
    <row r="1971" spans="1:14" s="38" customFormat="1" ht="13.5" customHeight="1" hidden="1">
      <c r="A1971" s="228"/>
      <c r="B1971" s="229"/>
      <c r="C1971" s="872"/>
      <c r="D1971" s="789"/>
      <c r="E1971" s="790"/>
      <c r="F1971" s="796"/>
      <c r="G1971" s="808"/>
      <c r="H1971" s="748"/>
      <c r="I1971" s="751"/>
      <c r="J1971" s="575"/>
      <c r="K1971" s="581"/>
      <c r="L1971" s="607"/>
      <c r="M1971" s="601"/>
      <c r="N1971" s="590"/>
    </row>
    <row r="1972" spans="1:14" s="38" customFormat="1" ht="13.5" customHeight="1" hidden="1">
      <c r="A1972" s="222"/>
      <c r="B1972" s="223"/>
      <c r="C1972" s="857"/>
      <c r="D1972" s="792"/>
      <c r="E1972" s="790"/>
      <c r="F1972" s="796"/>
      <c r="G1972" s="808"/>
      <c r="H1972" s="748"/>
      <c r="I1972" s="751"/>
      <c r="J1972" s="575"/>
      <c r="K1972" s="581"/>
      <c r="L1972" s="607"/>
      <c r="M1972" s="601"/>
      <c r="N1972" s="590"/>
    </row>
    <row r="1973" spans="1:14" s="38" customFormat="1" ht="12" customHeight="1" hidden="1">
      <c r="A1973" s="226"/>
      <c r="B1973" s="227"/>
      <c r="C1973" s="201"/>
      <c r="D1973" s="789"/>
      <c r="E1973" s="790"/>
      <c r="F1973" s="796"/>
      <c r="G1973" s="808"/>
      <c r="H1973" s="748"/>
      <c r="I1973" s="751"/>
      <c r="J1973" s="575"/>
      <c r="K1973" s="581"/>
      <c r="L1973" s="607"/>
      <c r="M1973" s="601"/>
      <c r="N1973" s="590"/>
    </row>
    <row r="1974" spans="1:14" s="38" customFormat="1" ht="13.5" customHeight="1" hidden="1">
      <c r="A1974" s="226"/>
      <c r="B1974" s="227"/>
      <c r="C1974" s="872"/>
      <c r="D1974" s="791"/>
      <c r="E1974" s="790"/>
      <c r="F1974" s="796"/>
      <c r="G1974" s="808"/>
      <c r="H1974" s="748"/>
      <c r="I1974" s="751"/>
      <c r="J1974" s="575"/>
      <c r="K1974" s="581"/>
      <c r="L1974" s="607"/>
      <c r="M1974" s="601"/>
      <c r="N1974" s="590"/>
    </row>
    <row r="1975" spans="1:14" s="38" customFormat="1" ht="14.25" customHeight="1" hidden="1">
      <c r="A1975" s="226"/>
      <c r="B1975" s="227"/>
      <c r="C1975" s="341"/>
      <c r="D1975" s="789"/>
      <c r="E1975" s="790"/>
      <c r="F1975" s="796"/>
      <c r="G1975" s="808"/>
      <c r="H1975" s="748"/>
      <c r="I1975" s="751"/>
      <c r="J1975" s="575"/>
      <c r="K1975" s="581"/>
      <c r="L1975" s="607"/>
      <c r="M1975" s="601"/>
      <c r="N1975" s="590"/>
    </row>
    <row r="1976" spans="1:14" s="38" customFormat="1" ht="12" customHeight="1" hidden="1">
      <c r="A1976" s="226"/>
      <c r="B1976" s="227"/>
      <c r="C1976" s="199"/>
      <c r="D1976" s="789"/>
      <c r="E1976" s="790">
        <v>0</v>
      </c>
      <c r="F1976" s="796"/>
      <c r="G1976" s="808"/>
      <c r="H1976" s="748"/>
      <c r="I1976" s="751"/>
      <c r="J1976" s="575"/>
      <c r="K1976" s="581"/>
      <c r="L1976" s="607"/>
      <c r="M1976" s="601"/>
      <c r="N1976" s="590"/>
    </row>
    <row r="1977" spans="1:14" s="38" customFormat="1" ht="14.25" customHeight="1" hidden="1">
      <c r="A1977" s="226"/>
      <c r="B1977" s="227"/>
      <c r="C1977" s="342"/>
      <c r="D1977" s="789"/>
      <c r="E1977" s="790"/>
      <c r="F1977" s="796"/>
      <c r="G1977" s="808"/>
      <c r="H1977" s="748"/>
      <c r="I1977" s="751"/>
      <c r="J1977" s="575"/>
      <c r="K1977" s="581"/>
      <c r="L1977" s="607"/>
      <c r="M1977" s="601"/>
      <c r="N1977" s="590"/>
    </row>
    <row r="1978" spans="1:14" s="38" customFormat="1" ht="16.5" thickBot="1">
      <c r="A1978" s="343"/>
      <c r="B1978" s="344"/>
      <c r="C1978" s="345" t="s">
        <v>968</v>
      </c>
      <c r="D1978" s="1164">
        <f>D1963</f>
        <v>7472000</v>
      </c>
      <c r="E1978" s="798">
        <f>SUM(E1963)</f>
        <v>4002031</v>
      </c>
      <c r="F1978" s="847">
        <f>E1978/D1978</f>
        <v>0.5356037205567452</v>
      </c>
      <c r="G1978" s="844"/>
      <c r="H1978" s="855">
        <f>D1978+G1978</f>
        <v>7472000</v>
      </c>
      <c r="I1978" s="751"/>
      <c r="J1978" s="575"/>
      <c r="K1978" s="581"/>
      <c r="L1978" s="607"/>
      <c r="M1978" s="601"/>
      <c r="N1978" s="590"/>
    </row>
    <row r="1979" spans="1:14" s="38" customFormat="1" ht="15" hidden="1" thickTop="1">
      <c r="A1979" s="690"/>
      <c r="B1979" s="138"/>
      <c r="C1979" s="341" t="s">
        <v>540</v>
      </c>
      <c r="D1979" s="903"/>
      <c r="E1979" s="692"/>
      <c r="F1979" s="691"/>
      <c r="G1979" s="808"/>
      <c r="H1979" s="748"/>
      <c r="I1979" s="751"/>
      <c r="J1979" s="575"/>
      <c r="K1979" s="581"/>
      <c r="L1979" s="607"/>
      <c r="M1979" s="601"/>
      <c r="N1979" s="590"/>
    </row>
    <row r="1980" spans="1:14" s="38" customFormat="1" ht="12" hidden="1">
      <c r="A1980" s="690"/>
      <c r="B1980" s="138"/>
      <c r="C1980" s="201" t="s">
        <v>360</v>
      </c>
      <c r="D1980" s="221">
        <v>9172000</v>
      </c>
      <c r="E1980" s="692"/>
      <c r="F1980" s="691"/>
      <c r="G1980" s="808"/>
      <c r="H1980" s="748"/>
      <c r="I1980" s="751"/>
      <c r="J1980" s="575"/>
      <c r="K1980" s="581"/>
      <c r="L1980" s="607"/>
      <c r="M1980" s="601"/>
      <c r="N1980" s="590"/>
    </row>
    <row r="1981" spans="1:14" s="38" customFormat="1" ht="15" hidden="1" thickBot="1">
      <c r="A1981" s="690"/>
      <c r="B1981" s="138"/>
      <c r="C1981" s="342" t="s">
        <v>539</v>
      </c>
      <c r="D1981" s="791">
        <f>D1980</f>
        <v>9172000</v>
      </c>
      <c r="E1981" s="692"/>
      <c r="F1981" s="691"/>
      <c r="G1981" s="808"/>
      <c r="H1981" s="748"/>
      <c r="I1981" s="751"/>
      <c r="J1981" s="575"/>
      <c r="K1981" s="581"/>
      <c r="L1981" s="607"/>
      <c r="M1981" s="601"/>
      <c r="N1981" s="590"/>
    </row>
    <row r="1982" spans="1:14" s="38" customFormat="1" ht="16.5" thickTop="1">
      <c r="A1982" s="976"/>
      <c r="B1982" s="1245" t="s">
        <v>969</v>
      </c>
      <c r="C1982" s="1246"/>
      <c r="D1982" s="1246"/>
      <c r="E1982" s="1246"/>
      <c r="F1982" s="1267"/>
      <c r="G1982" s="808"/>
      <c r="H1982" s="748"/>
      <c r="I1982" s="751"/>
      <c r="J1982" s="575"/>
      <c r="K1982" s="581"/>
      <c r="L1982" s="607"/>
      <c r="M1982" s="601"/>
      <c r="N1982" s="590"/>
    </row>
    <row r="1983" spans="1:14" s="38" customFormat="1" ht="13.5">
      <c r="A1983" s="1062"/>
      <c r="B1983" s="250"/>
      <c r="C1983" s="871" t="s">
        <v>970</v>
      </c>
      <c r="D1983" s="196"/>
      <c r="E1983" s="197"/>
      <c r="F1983" s="521"/>
      <c r="G1983" s="808"/>
      <c r="H1983" s="748"/>
      <c r="I1983" s="751"/>
      <c r="J1983" s="575"/>
      <c r="K1983" s="581"/>
      <c r="L1983" s="607"/>
      <c r="M1983" s="601"/>
      <c r="N1983" s="590"/>
    </row>
    <row r="1984" spans="1:14" s="38" customFormat="1" ht="12" hidden="1">
      <c r="A1984" s="34"/>
      <c r="B1984" s="60">
        <v>421</v>
      </c>
      <c r="C1984" s="201" t="s">
        <v>139</v>
      </c>
      <c r="D1984" s="198"/>
      <c r="E1984" s="244">
        <f>E1985</f>
        <v>0</v>
      </c>
      <c r="F1984" s="518" t="e">
        <f>E1984/D1984</f>
        <v>#DIV/0!</v>
      </c>
      <c r="G1984" s="808"/>
      <c r="H1984" s="748"/>
      <c r="I1984" s="751"/>
      <c r="J1984" s="575"/>
      <c r="K1984" s="581"/>
      <c r="L1984" s="607"/>
      <c r="M1984" s="601"/>
      <c r="N1984" s="590"/>
    </row>
    <row r="1985" spans="1:14" s="38" customFormat="1" ht="12" hidden="1">
      <c r="A1985" s="28"/>
      <c r="B1985" s="67">
        <v>4211</v>
      </c>
      <c r="C1985" s="199" t="s">
        <v>244</v>
      </c>
      <c r="D1985" s="204"/>
      <c r="E1985" s="203">
        <v>0</v>
      </c>
      <c r="F1985" s="518"/>
      <c r="G1985" s="808"/>
      <c r="H1985" s="748"/>
      <c r="I1985" s="751"/>
      <c r="J1985" s="575"/>
      <c r="K1985" s="581"/>
      <c r="L1985" s="607"/>
      <c r="M1985" s="601"/>
      <c r="N1985" s="590"/>
    </row>
    <row r="1986" spans="1:14" s="38" customFormat="1" ht="12">
      <c r="A1986" s="59" t="s">
        <v>502</v>
      </c>
      <c r="B1986" s="60">
        <v>423</v>
      </c>
      <c r="C1986" s="201" t="s">
        <v>971</v>
      </c>
      <c r="D1986" s="198"/>
      <c r="E1986" s="202">
        <f>E1987</f>
        <v>0</v>
      </c>
      <c r="F1986" s="518" t="e">
        <f>E1986/D1986</f>
        <v>#DIV/0!</v>
      </c>
      <c r="G1986" s="808"/>
      <c r="H1986" s="748"/>
      <c r="I1986" s="751"/>
      <c r="J1986" s="575"/>
      <c r="K1986" s="581"/>
      <c r="L1986" s="607"/>
      <c r="M1986" s="601"/>
      <c r="N1986" s="590"/>
    </row>
    <row r="1987" spans="1:14" s="44" customFormat="1" ht="12" hidden="1">
      <c r="A1987" s="28"/>
      <c r="B1987" s="67">
        <v>4235</v>
      </c>
      <c r="C1987" s="199" t="s">
        <v>151</v>
      </c>
      <c r="D1987" s="198"/>
      <c r="E1987" s="74">
        <v>0</v>
      </c>
      <c r="F1987" s="517"/>
      <c r="G1987" s="808"/>
      <c r="H1987" s="748"/>
      <c r="I1987" s="728"/>
      <c r="J1987" s="729"/>
      <c r="K1987" s="568"/>
      <c r="L1987" s="730"/>
      <c r="M1987" s="731"/>
      <c r="N1987" s="589"/>
    </row>
    <row r="1988" spans="1:14" s="38" customFormat="1" ht="12">
      <c r="A1988" s="876" t="s">
        <v>503</v>
      </c>
      <c r="B1988" s="60">
        <v>472</v>
      </c>
      <c r="C1988" s="201" t="s">
        <v>172</v>
      </c>
      <c r="D1988" s="397">
        <f>D1991+D1992+D1993+D1994</f>
        <v>1860000</v>
      </c>
      <c r="E1988" s="397">
        <f>E1989</f>
        <v>1121321.72</v>
      </c>
      <c r="F1988" s="518">
        <f>E1988/D1988</f>
        <v>0.6028611397849463</v>
      </c>
      <c r="G1988" s="808"/>
      <c r="H1988" s="748">
        <f>D1988+G1988</f>
        <v>1860000</v>
      </c>
      <c r="I1988" s="751"/>
      <c r="J1988" s="575"/>
      <c r="K1988" s="581"/>
      <c r="L1988" s="607"/>
      <c r="M1988" s="601"/>
      <c r="N1988" s="590"/>
    </row>
    <row r="1989" spans="1:14" s="44" customFormat="1" ht="12">
      <c r="A1989" s="28" t="s">
        <v>504</v>
      </c>
      <c r="B1989" s="67">
        <v>4727</v>
      </c>
      <c r="C1989" s="68" t="s">
        <v>727</v>
      </c>
      <c r="D1989" s="200"/>
      <c r="E1989" s="200">
        <f>SUM(E1990:E1995)</f>
        <v>1121321.72</v>
      </c>
      <c r="F1989" s="518"/>
      <c r="G1989" s="808"/>
      <c r="H1989" s="748"/>
      <c r="I1989" s="728"/>
      <c r="J1989" s="729"/>
      <c r="K1989" s="568"/>
      <c r="L1989" s="730"/>
      <c r="M1989" s="731"/>
      <c r="N1989" s="589"/>
    </row>
    <row r="1990" spans="1:14" s="38" customFormat="1" ht="12">
      <c r="A1990" s="860" t="s">
        <v>505</v>
      </c>
      <c r="B1990" s="123">
        <v>472712</v>
      </c>
      <c r="C1990" s="205" t="s">
        <v>972</v>
      </c>
      <c r="D1990" s="261"/>
      <c r="E1990" s="398">
        <v>0</v>
      </c>
      <c r="F1990" s="519"/>
      <c r="G1990" s="808"/>
      <c r="H1990" s="748"/>
      <c r="I1990" s="751"/>
      <c r="J1990" s="575"/>
      <c r="K1990" s="581"/>
      <c r="L1990" s="607"/>
      <c r="M1990" s="601"/>
      <c r="N1990" s="590"/>
    </row>
    <row r="1991" spans="1:14" s="92" customFormat="1" ht="12">
      <c r="A1991" s="860" t="s">
        <v>506</v>
      </c>
      <c r="B1991" s="313">
        <v>472713</v>
      </c>
      <c r="C1991" s="208" t="s">
        <v>973</v>
      </c>
      <c r="D1991" s="904">
        <v>150000</v>
      </c>
      <c r="E1991" s="399">
        <v>82000</v>
      </c>
      <c r="F1991" s="519"/>
      <c r="G1991" s="808"/>
      <c r="H1991" s="748">
        <f>D1991+G1991</f>
        <v>150000</v>
      </c>
      <c r="I1991" s="751"/>
      <c r="J1991" s="575"/>
      <c r="K1991" s="582"/>
      <c r="L1991" s="607"/>
      <c r="M1991" s="601"/>
      <c r="N1991" s="593"/>
    </row>
    <row r="1992" spans="1:14" s="92" customFormat="1" ht="12">
      <c r="A1992" s="860" t="s">
        <v>507</v>
      </c>
      <c r="B1992" s="313">
        <v>472714</v>
      </c>
      <c r="C1992" s="208" t="s">
        <v>974</v>
      </c>
      <c r="D1992" s="235">
        <v>1200000</v>
      </c>
      <c r="E1992" s="207">
        <v>636000</v>
      </c>
      <c r="F1992" s="519"/>
      <c r="G1992" s="808"/>
      <c r="H1992" s="748">
        <f>D1992+G1992</f>
        <v>1200000</v>
      </c>
      <c r="I1992" s="751"/>
      <c r="J1992" s="575"/>
      <c r="K1992" s="582"/>
      <c r="L1992" s="607"/>
      <c r="M1992" s="601"/>
      <c r="N1992" s="593"/>
    </row>
    <row r="1993" spans="1:14" s="38" customFormat="1" ht="12">
      <c r="A1993" s="860" t="s">
        <v>508</v>
      </c>
      <c r="B1993" s="123">
        <v>472715</v>
      </c>
      <c r="C1993" s="205" t="s">
        <v>975</v>
      </c>
      <c r="D1993" s="235">
        <v>450000</v>
      </c>
      <c r="E1993" s="207">
        <v>312000</v>
      </c>
      <c r="F1993" s="519"/>
      <c r="G1993" s="808"/>
      <c r="H1993" s="748">
        <f>D1993+G1993</f>
        <v>450000</v>
      </c>
      <c r="I1993" s="751"/>
      <c r="J1993" s="575"/>
      <c r="K1993" s="581"/>
      <c r="L1993" s="607"/>
      <c r="M1993" s="601"/>
      <c r="N1993" s="590"/>
    </row>
    <row r="1994" spans="1:14" s="38" customFormat="1" ht="12">
      <c r="A1994" s="323" t="s">
        <v>509</v>
      </c>
      <c r="B1994" s="123">
        <v>472716</v>
      </c>
      <c r="C1994" s="905" t="s">
        <v>398</v>
      </c>
      <c r="D1994" s="235">
        <v>60000</v>
      </c>
      <c r="E1994" s="207">
        <v>18000</v>
      </c>
      <c r="F1994" s="519"/>
      <c r="G1994" s="808"/>
      <c r="H1994" s="748">
        <f>D1994+G1994</f>
        <v>60000</v>
      </c>
      <c r="I1994" s="751"/>
      <c r="J1994" s="575"/>
      <c r="K1994" s="581"/>
      <c r="L1994" s="607"/>
      <c r="M1994" s="601"/>
      <c r="N1994" s="590"/>
    </row>
    <row r="1995" spans="1:14" s="38" customFormat="1" ht="12">
      <c r="A1995" s="702" t="s">
        <v>1237</v>
      </c>
      <c r="B1995" s="709">
        <v>472719</v>
      </c>
      <c r="C1995" s="905" t="s">
        <v>729</v>
      </c>
      <c r="D1995" s="235"/>
      <c r="E1995" s="207">
        <v>73321.72</v>
      </c>
      <c r="F1995" s="519"/>
      <c r="G1995" s="808"/>
      <c r="H1995" s="748"/>
      <c r="I1995" s="751"/>
      <c r="J1995" s="575"/>
      <c r="K1995" s="581"/>
      <c r="L1995" s="607"/>
      <c r="M1995" s="601"/>
      <c r="N1995" s="590"/>
    </row>
    <row r="1996" spans="1:14" s="38" customFormat="1" ht="13.5" customHeight="1">
      <c r="A1996" s="690"/>
      <c r="B1996" s="138"/>
      <c r="C1996" s="862" t="s">
        <v>976</v>
      </c>
      <c r="D1996" s="200">
        <f>D1986+D1988</f>
        <v>1860000</v>
      </c>
      <c r="E1996" s="200">
        <f>E1986+E1988</f>
        <v>1121321.72</v>
      </c>
      <c r="F1996" s="564">
        <f>E1996/D1996</f>
        <v>0.6028611397849463</v>
      </c>
      <c r="G1996" s="808"/>
      <c r="H1996" s="892">
        <f>SUM(H1991:H1994)</f>
        <v>1860000</v>
      </c>
      <c r="I1996" s="751"/>
      <c r="J1996" s="575"/>
      <c r="K1996" s="581"/>
      <c r="L1996" s="607"/>
      <c r="M1996" s="601"/>
      <c r="N1996" s="590"/>
    </row>
    <row r="1997" spans="1:14" s="38" customFormat="1" ht="13.5" hidden="1">
      <c r="A1997" s="222"/>
      <c r="B1997" s="223"/>
      <c r="C1997" s="857" t="s">
        <v>977</v>
      </c>
      <c r="D1997" s="224"/>
      <c r="E1997" s="225"/>
      <c r="F1997" s="522"/>
      <c r="G1997" s="808"/>
      <c r="H1997" s="748"/>
      <c r="I1997" s="751"/>
      <c r="J1997" s="575"/>
      <c r="K1997" s="581"/>
      <c r="L1997" s="607"/>
      <c r="M1997" s="601"/>
      <c r="N1997" s="590"/>
    </row>
    <row r="1998" spans="1:14" s="38" customFormat="1" ht="12" hidden="1">
      <c r="A1998" s="226"/>
      <c r="B1998" s="227"/>
      <c r="C1998" s="61" t="s">
        <v>360</v>
      </c>
      <c r="D1998" s="221">
        <f>D1996</f>
        <v>1860000</v>
      </c>
      <c r="E1998" s="203"/>
      <c r="F1998" s="519"/>
      <c r="G1998" s="808"/>
      <c r="H1998" s="748"/>
      <c r="I1998" s="751"/>
      <c r="J1998" s="575"/>
      <c r="K1998" s="581"/>
      <c r="L1998" s="607"/>
      <c r="M1998" s="601"/>
      <c r="N1998" s="590"/>
    </row>
    <row r="1999" spans="1:14" s="38" customFormat="1" ht="12" customHeight="1" hidden="1">
      <c r="A1999" s="226"/>
      <c r="B1999" s="227"/>
      <c r="C1999" s="61" t="s">
        <v>361</v>
      </c>
      <c r="D1999" s="221"/>
      <c r="E1999" s="203"/>
      <c r="F1999" s="519"/>
      <c r="G1999" s="808"/>
      <c r="H1999" s="748"/>
      <c r="I1999" s="751"/>
      <c r="J1999" s="575"/>
      <c r="K1999" s="581"/>
      <c r="L1999" s="607"/>
      <c r="M1999" s="601"/>
      <c r="N1999" s="590"/>
    </row>
    <row r="2000" spans="1:14" s="38" customFormat="1" ht="12" customHeight="1" hidden="1">
      <c r="A2000" s="226"/>
      <c r="B2000" s="227"/>
      <c r="C2000" s="61" t="s">
        <v>364</v>
      </c>
      <c r="D2000" s="221"/>
      <c r="E2000" s="203"/>
      <c r="F2000" s="519"/>
      <c r="G2000" s="808"/>
      <c r="H2000" s="748"/>
      <c r="I2000" s="751"/>
      <c r="J2000" s="575"/>
      <c r="K2000" s="581"/>
      <c r="L2000" s="607"/>
      <c r="M2000" s="601"/>
      <c r="N2000" s="590"/>
    </row>
    <row r="2001" spans="1:14" s="38" customFormat="1" ht="12" customHeight="1" hidden="1">
      <c r="A2001" s="226"/>
      <c r="B2001" s="227"/>
      <c r="C2001" s="61" t="s">
        <v>365</v>
      </c>
      <c r="D2001" s="221"/>
      <c r="E2001" s="203"/>
      <c r="F2001" s="519"/>
      <c r="G2001" s="808"/>
      <c r="H2001" s="748"/>
      <c r="I2001" s="751"/>
      <c r="J2001" s="575"/>
      <c r="K2001" s="581"/>
      <c r="L2001" s="607"/>
      <c r="M2001" s="601"/>
      <c r="N2001" s="590"/>
    </row>
    <row r="2002" spans="1:14" s="38" customFormat="1" ht="13.5" hidden="1">
      <c r="A2002" s="228"/>
      <c r="B2002" s="229"/>
      <c r="C2002" s="872" t="s">
        <v>978</v>
      </c>
      <c r="D2002" s="221">
        <f>D1998</f>
        <v>1860000</v>
      </c>
      <c r="E2002" s="203"/>
      <c r="F2002" s="519"/>
      <c r="G2002" s="808"/>
      <c r="H2002" s="748"/>
      <c r="I2002" s="751"/>
      <c r="J2002" s="575"/>
      <c r="K2002" s="581"/>
      <c r="L2002" s="607"/>
      <c r="M2002" s="601"/>
      <c r="N2002" s="590"/>
    </row>
    <row r="2003" spans="1:14" s="38" customFormat="1" ht="16.5" thickBot="1">
      <c r="A2003" s="219"/>
      <c r="B2003" s="340"/>
      <c r="C2003" s="694" t="s">
        <v>979</v>
      </c>
      <c r="D2003" s="845">
        <f>D1996</f>
        <v>1860000</v>
      </c>
      <c r="E2003" s="845">
        <f>E1996</f>
        <v>1121321.72</v>
      </c>
      <c r="F2003" s="846">
        <f>E2003/D2003</f>
        <v>0.6028611397849463</v>
      </c>
      <c r="G2003" s="844"/>
      <c r="H2003" s="855">
        <f>H1996</f>
        <v>1860000</v>
      </c>
      <c r="I2003" s="751"/>
      <c r="J2003" s="575"/>
      <c r="K2003" s="581"/>
      <c r="L2003" s="607"/>
      <c r="M2003" s="601"/>
      <c r="N2003" s="590"/>
    </row>
    <row r="2004" spans="1:14" s="66" customFormat="1" ht="14.25" hidden="1">
      <c r="A2004" s="693"/>
      <c r="B2004" s="1265" t="s">
        <v>542</v>
      </c>
      <c r="C2004" s="1266"/>
      <c r="D2004" s="402"/>
      <c r="E2004" s="402"/>
      <c r="F2004" s="565"/>
      <c r="G2004" s="808"/>
      <c r="H2004" s="748"/>
      <c r="I2004" s="728"/>
      <c r="J2004" s="729"/>
      <c r="K2004" s="571"/>
      <c r="L2004" s="730"/>
      <c r="M2004" s="731"/>
      <c r="N2004" s="594"/>
    </row>
    <row r="2005" spans="1:14" s="66" customFormat="1" ht="12" hidden="1">
      <c r="A2005" s="266"/>
      <c r="B2005" s="695"/>
      <c r="C2005" s="61" t="s">
        <v>360</v>
      </c>
      <c r="D2005" s="221">
        <f>D2003</f>
        <v>1860000</v>
      </c>
      <c r="E2005" s="265"/>
      <c r="F2005" s="521"/>
      <c r="G2005" s="808"/>
      <c r="H2005" s="748"/>
      <c r="I2005" s="728"/>
      <c r="J2005" s="729"/>
      <c r="K2005" s="571"/>
      <c r="L2005" s="730"/>
      <c r="M2005" s="731"/>
      <c r="N2005" s="594"/>
    </row>
    <row r="2006" spans="1:14" s="66" customFormat="1" ht="15" hidden="1" thickBot="1">
      <c r="A2006" s="233"/>
      <c r="B2006" s="90"/>
      <c r="C2006" s="342" t="s">
        <v>541</v>
      </c>
      <c r="D2006" s="198">
        <f>D2005</f>
        <v>1860000</v>
      </c>
      <c r="E2006" s="62">
        <f>E2007</f>
        <v>0</v>
      </c>
      <c r="F2006" s="517">
        <f>E2006/D2006</f>
        <v>0</v>
      </c>
      <c r="G2006" s="808"/>
      <c r="H2006" s="748"/>
      <c r="I2006" s="728"/>
      <c r="J2006" s="729"/>
      <c r="K2006" s="571"/>
      <c r="L2006" s="730"/>
      <c r="M2006" s="731"/>
      <c r="N2006" s="594"/>
    </row>
    <row r="2007" spans="1:14" s="66" customFormat="1" ht="12.75" hidden="1" thickBot="1">
      <c r="A2007" s="75"/>
      <c r="B2007" s="403"/>
      <c r="C2007" s="404"/>
      <c r="D2007" s="200"/>
      <c r="E2007" s="74"/>
      <c r="F2007" s="318"/>
      <c r="G2007" s="808"/>
      <c r="H2007" s="748"/>
      <c r="I2007" s="728"/>
      <c r="J2007" s="729"/>
      <c r="K2007" s="571"/>
      <c r="L2007" s="730"/>
      <c r="M2007" s="731"/>
      <c r="N2007" s="594"/>
    </row>
    <row r="2008" spans="1:14" s="92" customFormat="1" ht="14.25" hidden="1" thickBot="1">
      <c r="A2008" s="405"/>
      <c r="B2008" s="282"/>
      <c r="C2008" s="807"/>
      <c r="D2008" s="200"/>
      <c r="E2008" s="200"/>
      <c r="F2008" s="564" t="e">
        <f>E2008/D2008</f>
        <v>#DIV/0!</v>
      </c>
      <c r="G2008" s="808"/>
      <c r="H2008" s="748"/>
      <c r="I2008" s="751"/>
      <c r="J2008" s="575"/>
      <c r="K2008" s="582"/>
      <c r="L2008" s="607"/>
      <c r="M2008" s="601"/>
      <c r="N2008" s="593"/>
    </row>
    <row r="2009" spans="1:14" s="38" customFormat="1" ht="14.25" hidden="1" thickBot="1">
      <c r="A2009" s="222"/>
      <c r="B2009" s="223"/>
      <c r="C2009" s="857"/>
      <c r="D2009" s="214"/>
      <c r="E2009" s="203"/>
      <c r="F2009" s="519"/>
      <c r="G2009" s="808"/>
      <c r="H2009" s="748"/>
      <c r="I2009" s="751"/>
      <c r="J2009" s="575"/>
      <c r="K2009" s="581"/>
      <c r="L2009" s="607"/>
      <c r="M2009" s="601"/>
      <c r="N2009" s="590"/>
    </row>
    <row r="2010" spans="1:14" s="38" customFormat="1" ht="12.75" hidden="1" thickBot="1">
      <c r="A2010" s="226"/>
      <c r="B2010" s="227"/>
      <c r="C2010" s="61"/>
      <c r="D2010" s="214"/>
      <c r="E2010" s="203"/>
      <c r="F2010" s="519"/>
      <c r="G2010" s="808"/>
      <c r="H2010" s="748"/>
      <c r="I2010" s="751"/>
      <c r="J2010" s="575"/>
      <c r="K2010" s="581"/>
      <c r="L2010" s="607"/>
      <c r="M2010" s="601"/>
      <c r="N2010" s="590"/>
    </row>
    <row r="2011" spans="1:14" s="38" customFormat="1" ht="13.5" hidden="1" thickBot="1">
      <c r="A2011" s="226"/>
      <c r="B2011" s="227"/>
      <c r="C2011" s="114"/>
      <c r="D2011" s="214"/>
      <c r="E2011" s="203"/>
      <c r="F2011" s="519"/>
      <c r="G2011" s="808"/>
      <c r="H2011" s="748"/>
      <c r="I2011" s="751"/>
      <c r="J2011" s="575"/>
      <c r="K2011" s="581"/>
      <c r="L2011" s="607"/>
      <c r="M2011" s="601"/>
      <c r="N2011" s="590"/>
    </row>
    <row r="2012" spans="1:14" s="38" customFormat="1" ht="13.5" hidden="1" thickBot="1">
      <c r="A2012" s="226"/>
      <c r="B2012" s="227"/>
      <c r="C2012" s="114"/>
      <c r="D2012" s="214"/>
      <c r="E2012" s="203"/>
      <c r="F2012" s="519"/>
      <c r="G2012" s="808"/>
      <c r="H2012" s="748"/>
      <c r="I2012" s="751"/>
      <c r="J2012" s="575"/>
      <c r="K2012" s="581"/>
      <c r="L2012" s="607"/>
      <c r="M2012" s="601"/>
      <c r="N2012" s="590"/>
    </row>
    <row r="2013" spans="1:14" s="38" customFormat="1" ht="13.5" hidden="1" thickBot="1">
      <c r="A2013" s="226"/>
      <c r="B2013" s="227"/>
      <c r="C2013" s="114"/>
      <c r="D2013" s="214"/>
      <c r="E2013" s="203"/>
      <c r="F2013" s="519"/>
      <c r="G2013" s="808"/>
      <c r="H2013" s="748"/>
      <c r="I2013" s="751"/>
      <c r="J2013" s="575"/>
      <c r="K2013" s="581"/>
      <c r="L2013" s="607"/>
      <c r="M2013" s="601"/>
      <c r="N2013" s="590"/>
    </row>
    <row r="2014" spans="1:14" s="38" customFormat="1" ht="13.5" hidden="1" thickBot="1">
      <c r="A2014" s="226"/>
      <c r="B2014" s="227"/>
      <c r="C2014" s="114"/>
      <c r="D2014" s="214"/>
      <c r="E2014" s="203"/>
      <c r="F2014" s="519"/>
      <c r="G2014" s="808"/>
      <c r="H2014" s="748"/>
      <c r="I2014" s="751"/>
      <c r="J2014" s="575"/>
      <c r="K2014" s="581"/>
      <c r="L2014" s="607"/>
      <c r="M2014" s="601"/>
      <c r="N2014" s="590"/>
    </row>
    <row r="2015" spans="1:14" s="38" customFormat="1" ht="13.5" hidden="1" thickBot="1">
      <c r="A2015" s="226"/>
      <c r="B2015" s="227"/>
      <c r="C2015" s="114"/>
      <c r="D2015" s="214"/>
      <c r="E2015" s="203"/>
      <c r="F2015" s="519"/>
      <c r="G2015" s="808"/>
      <c r="H2015" s="748"/>
      <c r="I2015" s="751"/>
      <c r="J2015" s="575"/>
      <c r="K2015" s="581"/>
      <c r="L2015" s="607"/>
      <c r="M2015" s="601"/>
      <c r="N2015" s="590"/>
    </row>
    <row r="2016" spans="1:14" s="38" customFormat="1" ht="14.25" hidden="1" thickBot="1">
      <c r="A2016" s="228"/>
      <c r="B2016" s="229"/>
      <c r="C2016" s="872"/>
      <c r="D2016" s="214"/>
      <c r="E2016" s="203"/>
      <c r="F2016" s="519"/>
      <c r="G2016" s="808"/>
      <c r="H2016" s="748"/>
      <c r="I2016" s="751"/>
      <c r="J2016" s="575"/>
      <c r="K2016" s="581"/>
      <c r="L2016" s="607"/>
      <c r="M2016" s="601"/>
      <c r="N2016" s="590"/>
    </row>
    <row r="2017" spans="1:14" s="66" customFormat="1" ht="16.5" hidden="1" thickBot="1">
      <c r="A2017" s="254"/>
      <c r="B2017" s="267"/>
      <c r="C2017" s="406"/>
      <c r="D2017" s="62"/>
      <c r="E2017" s="62"/>
      <c r="F2017" s="552" t="e">
        <f>E2017/D2017</f>
        <v>#DIV/0!</v>
      </c>
      <c r="G2017" s="808"/>
      <c r="H2017" s="748"/>
      <c r="I2017" s="728"/>
      <c r="J2017" s="729"/>
      <c r="K2017" s="571"/>
      <c r="L2017" s="730"/>
      <c r="M2017" s="731"/>
      <c r="N2017" s="594"/>
    </row>
    <row r="2018" spans="1:14" s="38" customFormat="1" ht="16.5" thickTop="1">
      <c r="A2018" s="396"/>
      <c r="B2018" s="1262" t="s">
        <v>547</v>
      </c>
      <c r="C2018" s="1263"/>
      <c r="D2018" s="1263"/>
      <c r="E2018" s="1263"/>
      <c r="F2018" s="1264"/>
      <c r="G2018" s="808"/>
      <c r="H2018" s="748"/>
      <c r="I2018" s="751"/>
      <c r="J2018" s="575"/>
      <c r="K2018" s="581"/>
      <c r="L2018" s="607"/>
      <c r="M2018" s="601"/>
      <c r="N2018" s="590"/>
    </row>
    <row r="2019" spans="1:14" s="38" customFormat="1" ht="13.5">
      <c r="A2019" s="1061"/>
      <c r="B2019" s="250"/>
      <c r="C2019" s="871" t="s">
        <v>620</v>
      </c>
      <c r="D2019" s="196"/>
      <c r="E2019" s="197"/>
      <c r="F2019" s="521"/>
      <c r="G2019" s="808"/>
      <c r="H2019" s="748"/>
      <c r="I2019" s="751"/>
      <c r="J2019" s="575"/>
      <c r="K2019" s="581"/>
      <c r="L2019" s="607"/>
      <c r="M2019" s="601"/>
      <c r="N2019" s="590"/>
    </row>
    <row r="2020" spans="1:14" s="66" customFormat="1" ht="12" customHeight="1">
      <c r="A2020" s="362" t="s">
        <v>510</v>
      </c>
      <c r="B2020" s="90">
        <v>411</v>
      </c>
      <c r="C2020" s="365" t="s">
        <v>981</v>
      </c>
      <c r="D2020" s="62">
        <v>608000</v>
      </c>
      <c r="E2020" s="62">
        <f>E2021</f>
        <v>273652.12</v>
      </c>
      <c r="F2020" s="552">
        <f>E2020/D2020</f>
        <v>0.4500857236842105</v>
      </c>
      <c r="G2020" s="1072"/>
      <c r="H2020" s="748">
        <f>D2020+G2020</f>
        <v>608000</v>
      </c>
      <c r="I2020" s="728"/>
      <c r="J2020" s="729"/>
      <c r="K2020" s="571"/>
      <c r="L2020" s="730"/>
      <c r="M2020" s="731"/>
      <c r="N2020" s="594"/>
    </row>
    <row r="2021" spans="1:14" s="66" customFormat="1" ht="12" customHeight="1" hidden="1">
      <c r="A2021" s="362"/>
      <c r="B2021" s="76">
        <v>4111</v>
      </c>
      <c r="C2021" s="672" t="s">
        <v>981</v>
      </c>
      <c r="D2021" s="62"/>
      <c r="E2021" s="74">
        <v>273652.12</v>
      </c>
      <c r="F2021" s="552"/>
      <c r="G2021" s="1072"/>
      <c r="H2021" s="748"/>
      <c r="I2021" s="728"/>
      <c r="J2021" s="729"/>
      <c r="K2021" s="571"/>
      <c r="L2021" s="730"/>
      <c r="M2021" s="731"/>
      <c r="N2021" s="594"/>
    </row>
    <row r="2022" spans="1:14" s="66" customFormat="1" ht="12" customHeight="1">
      <c r="A2022" s="362" t="s">
        <v>511</v>
      </c>
      <c r="B2022" s="90">
        <v>412</v>
      </c>
      <c r="C2022" s="365" t="s">
        <v>127</v>
      </c>
      <c r="D2022" s="62">
        <v>109000</v>
      </c>
      <c r="E2022" s="62">
        <f>E2023+E2024+E2025</f>
        <v>48987</v>
      </c>
      <c r="F2022" s="552">
        <f>E2022/D2022</f>
        <v>0.44942201834862383</v>
      </c>
      <c r="G2022" s="1072"/>
      <c r="H2022" s="748">
        <f>D2022+G2022</f>
        <v>109000</v>
      </c>
      <c r="I2022" s="728"/>
      <c r="J2022" s="729"/>
      <c r="K2022" s="571"/>
      <c r="L2022" s="730"/>
      <c r="M2022" s="731"/>
      <c r="N2022" s="594"/>
    </row>
    <row r="2023" spans="1:14" s="66" customFormat="1" ht="12" customHeight="1" hidden="1">
      <c r="A2023" s="362"/>
      <c r="B2023" s="67">
        <v>4121</v>
      </c>
      <c r="C2023" s="199" t="s">
        <v>128</v>
      </c>
      <c r="D2023" s="62"/>
      <c r="E2023" s="74">
        <v>30101.84</v>
      </c>
      <c r="F2023" s="552"/>
      <c r="G2023" s="1072"/>
      <c r="H2023" s="748"/>
      <c r="I2023" s="728"/>
      <c r="J2023" s="729"/>
      <c r="K2023" s="571"/>
      <c r="L2023" s="730"/>
      <c r="M2023" s="731"/>
      <c r="N2023" s="594"/>
    </row>
    <row r="2024" spans="1:14" s="66" customFormat="1" ht="12" customHeight="1" hidden="1">
      <c r="A2024" s="362"/>
      <c r="B2024" s="67">
        <v>4122</v>
      </c>
      <c r="C2024" s="199" t="s">
        <v>130</v>
      </c>
      <c r="D2024" s="62"/>
      <c r="E2024" s="74">
        <v>16831.02</v>
      </c>
      <c r="F2024" s="552"/>
      <c r="G2024" s="1072"/>
      <c r="H2024" s="748"/>
      <c r="I2024" s="728"/>
      <c r="J2024" s="729"/>
      <c r="K2024" s="571"/>
      <c r="L2024" s="730"/>
      <c r="M2024" s="731"/>
      <c r="N2024" s="594"/>
    </row>
    <row r="2025" spans="1:14" s="66" customFormat="1" ht="12" customHeight="1" hidden="1">
      <c r="A2025" s="362"/>
      <c r="B2025" s="67">
        <v>4123</v>
      </c>
      <c r="C2025" s="199" t="s">
        <v>132</v>
      </c>
      <c r="D2025" s="62"/>
      <c r="E2025" s="74">
        <v>2054.14</v>
      </c>
      <c r="F2025" s="552"/>
      <c r="G2025" s="1072"/>
      <c r="H2025" s="748"/>
      <c r="I2025" s="728"/>
      <c r="J2025" s="729"/>
      <c r="K2025" s="571"/>
      <c r="L2025" s="730"/>
      <c r="M2025" s="731"/>
      <c r="N2025" s="594"/>
    </row>
    <row r="2026" spans="1:14" s="66" customFormat="1" ht="12">
      <c r="A2026" s="362" t="s">
        <v>512</v>
      </c>
      <c r="B2026" s="90">
        <v>415</v>
      </c>
      <c r="C2026" s="365" t="s">
        <v>396</v>
      </c>
      <c r="D2026" s="62">
        <v>125000</v>
      </c>
      <c r="E2026" s="74">
        <f>E2028</f>
        <v>27301</v>
      </c>
      <c r="F2026" s="552">
        <f>E2026/D2026</f>
        <v>0.218408</v>
      </c>
      <c r="G2026" s="1072"/>
      <c r="H2026" s="748">
        <f>D2026+G2026</f>
        <v>125000</v>
      </c>
      <c r="I2026" s="728"/>
      <c r="J2026" s="729"/>
      <c r="K2026" s="571"/>
      <c r="L2026" s="730"/>
      <c r="M2026" s="731"/>
      <c r="N2026" s="594"/>
    </row>
    <row r="2027" spans="1:14" s="66" customFormat="1" ht="12" customHeight="1" hidden="1">
      <c r="A2027" s="362"/>
      <c r="B2027" s="76"/>
      <c r="C2027" s="672"/>
      <c r="D2027" s="62"/>
      <c r="E2027" s="74">
        <v>0</v>
      </c>
      <c r="F2027" s="552"/>
      <c r="G2027" s="1072"/>
      <c r="H2027" s="748"/>
      <c r="I2027" s="728"/>
      <c r="J2027" s="729"/>
      <c r="K2027" s="571"/>
      <c r="L2027" s="730"/>
      <c r="M2027" s="731"/>
      <c r="N2027" s="594"/>
    </row>
    <row r="2028" spans="1:14" s="66" customFormat="1" ht="12" hidden="1">
      <c r="A2028" s="362"/>
      <c r="B2028" s="76">
        <v>4151</v>
      </c>
      <c r="C2028" s="672" t="s">
        <v>73</v>
      </c>
      <c r="D2028" s="62"/>
      <c r="E2028" s="74">
        <v>27301</v>
      </c>
      <c r="F2028" s="552"/>
      <c r="G2028" s="1072"/>
      <c r="H2028" s="748"/>
      <c r="I2028" s="728"/>
      <c r="J2028" s="729"/>
      <c r="K2028" s="571"/>
      <c r="L2028" s="730"/>
      <c r="M2028" s="731"/>
      <c r="N2028" s="594"/>
    </row>
    <row r="2029" spans="1:14" s="66" customFormat="1" ht="12">
      <c r="A2029" s="362" t="s">
        <v>513</v>
      </c>
      <c r="B2029" s="90">
        <v>421</v>
      </c>
      <c r="C2029" s="365" t="s">
        <v>139</v>
      </c>
      <c r="D2029" s="62">
        <v>70000</v>
      </c>
      <c r="E2029" s="62">
        <f>SUM(E2030:E2031)</f>
        <v>30418.2</v>
      </c>
      <c r="F2029" s="552">
        <f>E2029/D2029</f>
        <v>0.4345457142857143</v>
      </c>
      <c r="G2029" s="1072"/>
      <c r="H2029" s="748">
        <f>D2029+G2029</f>
        <v>70000</v>
      </c>
      <c r="I2029" s="728"/>
      <c r="J2029" s="729"/>
      <c r="K2029" s="571"/>
      <c r="L2029" s="730"/>
      <c r="M2029" s="731"/>
      <c r="N2029" s="594"/>
    </row>
    <row r="2030" spans="1:14" s="66" customFormat="1" ht="12" hidden="1">
      <c r="A2030" s="362"/>
      <c r="B2030" s="76">
        <v>4211</v>
      </c>
      <c r="C2030" s="672" t="s">
        <v>244</v>
      </c>
      <c r="D2030" s="62"/>
      <c r="E2030" s="74">
        <v>8000</v>
      </c>
      <c r="F2030" s="552"/>
      <c r="G2030" s="1072"/>
      <c r="H2030" s="748"/>
      <c r="I2030" s="728"/>
      <c r="J2030" s="729"/>
      <c r="K2030" s="571"/>
      <c r="L2030" s="730"/>
      <c r="M2030" s="731"/>
      <c r="N2030" s="594"/>
    </row>
    <row r="2031" spans="1:14" s="66" customFormat="1" ht="12" hidden="1">
      <c r="A2031" s="362"/>
      <c r="B2031" s="76">
        <v>4214</v>
      </c>
      <c r="C2031" s="672" t="s">
        <v>317</v>
      </c>
      <c r="D2031" s="62"/>
      <c r="E2031" s="74">
        <v>22418.2</v>
      </c>
      <c r="F2031" s="552"/>
      <c r="G2031" s="1072"/>
      <c r="H2031" s="748"/>
      <c r="I2031" s="728"/>
      <c r="J2031" s="729"/>
      <c r="K2031" s="571"/>
      <c r="L2031" s="730"/>
      <c r="M2031" s="731"/>
      <c r="N2031" s="594"/>
    </row>
    <row r="2032" spans="1:14" s="66" customFormat="1" ht="12" customHeight="1">
      <c r="A2032" s="1057" t="s">
        <v>514</v>
      </c>
      <c r="B2032" s="90">
        <v>422</v>
      </c>
      <c r="C2032" s="365" t="s">
        <v>142</v>
      </c>
      <c r="D2032" s="62">
        <v>80000</v>
      </c>
      <c r="E2032" s="62">
        <f>E2033+E2034</f>
        <v>49601</v>
      </c>
      <c r="F2032" s="552">
        <f>E2032/D2032</f>
        <v>0.6200125</v>
      </c>
      <c r="G2032" s="1072"/>
      <c r="H2032" s="748">
        <f>D2032+G2032</f>
        <v>80000</v>
      </c>
      <c r="I2032" s="728"/>
      <c r="J2032" s="729"/>
      <c r="K2032" s="571"/>
      <c r="L2032" s="730"/>
      <c r="M2032" s="731"/>
      <c r="N2032" s="594"/>
    </row>
    <row r="2033" spans="1:14" s="66" customFormat="1" ht="12" customHeight="1" hidden="1">
      <c r="A2033" s="362"/>
      <c r="B2033" s="76">
        <v>4221</v>
      </c>
      <c r="C2033" s="672" t="s">
        <v>318</v>
      </c>
      <c r="D2033" s="62"/>
      <c r="E2033" s="74">
        <v>38960</v>
      </c>
      <c r="F2033" s="552"/>
      <c r="G2033" s="1072"/>
      <c r="H2033" s="748"/>
      <c r="I2033" s="728"/>
      <c r="J2033" s="729"/>
      <c r="K2033" s="571"/>
      <c r="L2033" s="730"/>
      <c r="M2033" s="731"/>
      <c r="N2033" s="594"/>
    </row>
    <row r="2034" spans="1:14" s="66" customFormat="1" ht="12" customHeight="1" hidden="1">
      <c r="A2034" s="362"/>
      <c r="B2034" s="76">
        <v>4222</v>
      </c>
      <c r="C2034" s="672" t="s">
        <v>319</v>
      </c>
      <c r="D2034" s="62"/>
      <c r="E2034" s="74">
        <v>10641</v>
      </c>
      <c r="F2034" s="552"/>
      <c r="G2034" s="1072"/>
      <c r="H2034" s="748"/>
      <c r="I2034" s="728"/>
      <c r="J2034" s="729"/>
      <c r="K2034" s="571"/>
      <c r="L2034" s="730"/>
      <c r="M2034" s="731"/>
      <c r="N2034" s="594"/>
    </row>
    <row r="2035" spans="1:14" s="66" customFormat="1" ht="12">
      <c r="A2035" s="362" t="s">
        <v>515</v>
      </c>
      <c r="B2035" s="90">
        <v>423</v>
      </c>
      <c r="C2035" s="365" t="s">
        <v>146</v>
      </c>
      <c r="D2035" s="62">
        <v>1252500</v>
      </c>
      <c r="E2035" s="62">
        <f>E2040+E2036+E2037+E2038+E2039</f>
        <v>876525.78</v>
      </c>
      <c r="F2035" s="552">
        <f>E2035/D2035</f>
        <v>0.6998209820359281</v>
      </c>
      <c r="G2035" s="1072">
        <v>532000</v>
      </c>
      <c r="H2035" s="748">
        <f>D2035+G2035</f>
        <v>1784500</v>
      </c>
      <c r="I2035" s="728"/>
      <c r="J2035" s="729"/>
      <c r="K2035" s="571"/>
      <c r="L2035" s="730"/>
      <c r="M2035" s="731"/>
      <c r="N2035" s="594"/>
    </row>
    <row r="2036" spans="1:14" s="66" customFormat="1" ht="12" hidden="1">
      <c r="A2036" s="362"/>
      <c r="B2036" s="76">
        <v>4231</v>
      </c>
      <c r="C2036" s="672" t="s">
        <v>147</v>
      </c>
      <c r="D2036" s="62"/>
      <c r="E2036" s="74">
        <v>35000</v>
      </c>
      <c r="F2036" s="552"/>
      <c r="G2036" s="1072"/>
      <c r="H2036" s="748"/>
      <c r="I2036" s="728"/>
      <c r="J2036" s="729"/>
      <c r="K2036" s="571"/>
      <c r="L2036" s="730"/>
      <c r="M2036" s="731"/>
      <c r="N2036" s="594"/>
    </row>
    <row r="2037" spans="1:14" s="66" customFormat="1" ht="12" hidden="1">
      <c r="A2037" s="362"/>
      <c r="B2037" s="76">
        <v>4233</v>
      </c>
      <c r="C2037" s="672" t="s">
        <v>149</v>
      </c>
      <c r="D2037" s="62"/>
      <c r="E2037" s="74">
        <v>177481</v>
      </c>
      <c r="F2037" s="552"/>
      <c r="G2037" s="1072"/>
      <c r="H2037" s="748"/>
      <c r="I2037" s="728"/>
      <c r="J2037" s="729"/>
      <c r="K2037" s="571"/>
      <c r="L2037" s="730"/>
      <c r="M2037" s="731"/>
      <c r="N2037" s="594"/>
    </row>
    <row r="2038" spans="1:14" s="66" customFormat="1" ht="12" hidden="1">
      <c r="A2038" s="362"/>
      <c r="B2038" s="76">
        <v>4234</v>
      </c>
      <c r="C2038" s="672" t="s">
        <v>320</v>
      </c>
      <c r="D2038" s="62"/>
      <c r="E2038" s="62">
        <v>300000</v>
      </c>
      <c r="F2038" s="552"/>
      <c r="G2038" s="1072"/>
      <c r="H2038" s="748"/>
      <c r="I2038" s="728"/>
      <c r="J2038" s="729"/>
      <c r="K2038" s="571"/>
      <c r="L2038" s="730"/>
      <c r="M2038" s="731"/>
      <c r="N2038" s="594"/>
    </row>
    <row r="2039" spans="1:14" s="66" customFormat="1" ht="12" hidden="1">
      <c r="A2039" s="362"/>
      <c r="B2039" s="76">
        <v>4235</v>
      </c>
      <c r="C2039" s="672" t="s">
        <v>151</v>
      </c>
      <c r="D2039" s="62"/>
      <c r="E2039" s="62">
        <v>34300</v>
      </c>
      <c r="F2039" s="552"/>
      <c r="G2039" s="1072"/>
      <c r="H2039" s="748"/>
      <c r="I2039" s="728"/>
      <c r="J2039" s="729"/>
      <c r="K2039" s="571"/>
      <c r="L2039" s="730"/>
      <c r="M2039" s="731"/>
      <c r="N2039" s="594"/>
    </row>
    <row r="2040" spans="1:14" s="66" customFormat="1" ht="12" hidden="1">
      <c r="A2040" s="362"/>
      <c r="B2040" s="76">
        <v>4239</v>
      </c>
      <c r="C2040" s="672" t="s">
        <v>156</v>
      </c>
      <c r="D2040" s="62"/>
      <c r="E2040" s="74">
        <v>329744.78</v>
      </c>
      <c r="F2040" s="552"/>
      <c r="G2040" s="1072"/>
      <c r="H2040" s="748"/>
      <c r="I2040" s="728"/>
      <c r="J2040" s="729"/>
      <c r="K2040" s="571"/>
      <c r="L2040" s="730"/>
      <c r="M2040" s="731"/>
      <c r="N2040" s="594"/>
    </row>
    <row r="2041" spans="1:14" s="66" customFormat="1" ht="12" customHeight="1">
      <c r="A2041" s="362" t="s">
        <v>516</v>
      </c>
      <c r="B2041" s="90">
        <v>424</v>
      </c>
      <c r="C2041" s="365" t="s">
        <v>158</v>
      </c>
      <c r="D2041" s="62">
        <v>394000</v>
      </c>
      <c r="E2041" s="62">
        <f>E2042</f>
        <v>331590</v>
      </c>
      <c r="F2041" s="552">
        <f>E2041/D2041</f>
        <v>0.8415989847715736</v>
      </c>
      <c r="G2041" s="1072"/>
      <c r="H2041" s="748">
        <f>D2041+G2041</f>
        <v>394000</v>
      </c>
      <c r="I2041" s="728"/>
      <c r="J2041" s="729"/>
      <c r="K2041" s="571"/>
      <c r="L2041" s="730"/>
      <c r="M2041" s="731"/>
      <c r="N2041" s="594"/>
    </row>
    <row r="2042" spans="1:14" s="66" customFormat="1" ht="12" customHeight="1" hidden="1">
      <c r="A2042" s="362"/>
      <c r="B2042" s="76">
        <v>4249</v>
      </c>
      <c r="C2042" s="199" t="s">
        <v>163</v>
      </c>
      <c r="D2042" s="62"/>
      <c r="E2042" s="62">
        <v>331590</v>
      </c>
      <c r="F2042" s="552"/>
      <c r="G2042" s="1072"/>
      <c r="H2042" s="748"/>
      <c r="I2042" s="728"/>
      <c r="J2042" s="729"/>
      <c r="K2042" s="571"/>
      <c r="L2042" s="730"/>
      <c r="M2042" s="731"/>
      <c r="N2042" s="594"/>
    </row>
    <row r="2043" spans="1:14" s="66" customFormat="1" ht="12" customHeight="1">
      <c r="A2043" s="362" t="s">
        <v>517</v>
      </c>
      <c r="B2043" s="90">
        <v>426</v>
      </c>
      <c r="C2043" s="365" t="s">
        <v>165</v>
      </c>
      <c r="D2043" s="62">
        <v>100000</v>
      </c>
      <c r="E2043" s="62">
        <f>E2044+E2045</f>
        <v>55816.4</v>
      </c>
      <c r="F2043" s="552">
        <f>E2043/D2043</f>
        <v>0.558164</v>
      </c>
      <c r="G2043" s="1072">
        <v>391000</v>
      </c>
      <c r="H2043" s="748">
        <f>D2043+G2043</f>
        <v>491000</v>
      </c>
      <c r="I2043" s="728"/>
      <c r="J2043" s="729"/>
      <c r="K2043" s="571"/>
      <c r="L2043" s="730"/>
      <c r="M2043" s="731"/>
      <c r="N2043" s="594"/>
    </row>
    <row r="2044" spans="1:14" s="66" customFormat="1" ht="12" customHeight="1" hidden="1">
      <c r="A2044" s="362"/>
      <c r="B2044" s="76">
        <v>4261</v>
      </c>
      <c r="C2044" s="672" t="s">
        <v>166</v>
      </c>
      <c r="D2044" s="62"/>
      <c r="E2044" s="74">
        <v>0</v>
      </c>
      <c r="F2044" s="552"/>
      <c r="G2044" s="1072"/>
      <c r="H2044" s="748"/>
      <c r="I2044" s="728"/>
      <c r="J2044" s="729"/>
      <c r="K2044" s="571"/>
      <c r="L2044" s="730"/>
      <c r="M2044" s="731"/>
      <c r="N2044" s="594"/>
    </row>
    <row r="2045" spans="1:14" s="66" customFormat="1" ht="12" customHeight="1" hidden="1">
      <c r="A2045" s="362"/>
      <c r="B2045" s="76">
        <v>4269</v>
      </c>
      <c r="C2045" s="672" t="s">
        <v>372</v>
      </c>
      <c r="D2045" s="62"/>
      <c r="E2045" s="74">
        <v>55816.4</v>
      </c>
      <c r="F2045" s="552"/>
      <c r="G2045" s="1072"/>
      <c r="H2045" s="748"/>
      <c r="I2045" s="728"/>
      <c r="J2045" s="729"/>
      <c r="K2045" s="571"/>
      <c r="L2045" s="730"/>
      <c r="M2045" s="731"/>
      <c r="N2045" s="594"/>
    </row>
    <row r="2046" spans="1:14" s="66" customFormat="1" ht="12" customHeight="1">
      <c r="A2046" s="362" t="s">
        <v>730</v>
      </c>
      <c r="B2046" s="90">
        <v>482</v>
      </c>
      <c r="C2046" s="365" t="s">
        <v>175</v>
      </c>
      <c r="D2046" s="62"/>
      <c r="E2046" s="62">
        <v>0</v>
      </c>
      <c r="F2046" s="552"/>
      <c r="G2046" s="1072">
        <v>91000</v>
      </c>
      <c r="H2046" s="748">
        <f>D2046+G2046</f>
        <v>91000</v>
      </c>
      <c r="I2046" s="728"/>
      <c r="J2046" s="729"/>
      <c r="K2046" s="571"/>
      <c r="L2046" s="730"/>
      <c r="M2046" s="731"/>
      <c r="N2046" s="594"/>
    </row>
    <row r="2047" spans="1:14" s="66" customFormat="1" ht="12.75" customHeight="1">
      <c r="A2047" s="362" t="s">
        <v>738</v>
      </c>
      <c r="B2047" s="90">
        <v>512</v>
      </c>
      <c r="C2047" s="259" t="s">
        <v>273</v>
      </c>
      <c r="D2047" s="62">
        <v>0</v>
      </c>
      <c r="E2047" s="62">
        <v>0</v>
      </c>
      <c r="F2047" s="552" t="e">
        <f>E2047/D2047</f>
        <v>#DIV/0!</v>
      </c>
      <c r="G2047" s="1072"/>
      <c r="H2047" s="748">
        <f>D2047+G2047</f>
        <v>0</v>
      </c>
      <c r="I2047" s="728"/>
      <c r="J2047" s="729"/>
      <c r="K2047" s="571"/>
      <c r="L2047" s="730"/>
      <c r="M2047" s="731"/>
      <c r="N2047" s="594"/>
    </row>
    <row r="2048" spans="1:14" s="66" customFormat="1" ht="12.75" customHeight="1">
      <c r="A2048" s="362" t="s">
        <v>743</v>
      </c>
      <c r="B2048" s="906" t="s">
        <v>394</v>
      </c>
      <c r="C2048" s="907"/>
      <c r="D2048" s="62"/>
      <c r="E2048" s="62"/>
      <c r="F2048" s="552"/>
      <c r="G2048" s="1072"/>
      <c r="H2048" s="748"/>
      <c r="I2048" s="728"/>
      <c r="J2048" s="729"/>
      <c r="K2048" s="571"/>
      <c r="L2048" s="730"/>
      <c r="M2048" s="731"/>
      <c r="N2048" s="594"/>
    </row>
    <row r="2049" spans="1:14" s="66" customFormat="1" ht="12.75" customHeight="1">
      <c r="A2049" s="362" t="s">
        <v>747</v>
      </c>
      <c r="B2049" s="94">
        <v>421</v>
      </c>
      <c r="C2049" s="259" t="s">
        <v>139</v>
      </c>
      <c r="D2049" s="62">
        <v>400000</v>
      </c>
      <c r="E2049" s="62"/>
      <c r="F2049" s="552"/>
      <c r="G2049" s="1072">
        <v>100000</v>
      </c>
      <c r="H2049" s="748">
        <f>D2049+G2049</f>
        <v>500000</v>
      </c>
      <c r="I2049" s="728"/>
      <c r="J2049" s="729"/>
      <c r="K2049" s="571"/>
      <c r="L2049" s="730"/>
      <c r="M2049" s="731"/>
      <c r="N2049" s="594"/>
    </row>
    <row r="2050" spans="1:14" s="66" customFormat="1" ht="12.75" customHeight="1">
      <c r="A2050" s="362" t="s">
        <v>518</v>
      </c>
      <c r="B2050" s="94">
        <v>423</v>
      </c>
      <c r="C2050" s="259" t="s">
        <v>146</v>
      </c>
      <c r="D2050" s="62">
        <v>300000</v>
      </c>
      <c r="E2050" s="62"/>
      <c r="F2050" s="552"/>
      <c r="G2050" s="1072"/>
      <c r="H2050" s="748">
        <f>D2050+G2050</f>
        <v>300000</v>
      </c>
      <c r="I2050" s="728"/>
      <c r="J2050" s="729"/>
      <c r="K2050" s="571"/>
      <c r="L2050" s="730"/>
      <c r="M2050" s="731"/>
      <c r="N2050" s="594"/>
    </row>
    <row r="2051" spans="1:14" s="66" customFormat="1" ht="12.75" customHeight="1">
      <c r="A2051" s="362" t="s">
        <v>519</v>
      </c>
      <c r="B2051" s="94">
        <v>424</v>
      </c>
      <c r="C2051" s="259" t="s">
        <v>158</v>
      </c>
      <c r="D2051" s="62">
        <v>378000</v>
      </c>
      <c r="E2051" s="62"/>
      <c r="F2051" s="552"/>
      <c r="G2051" s="1072"/>
      <c r="H2051" s="748">
        <f>D2051+G2051</f>
        <v>378000</v>
      </c>
      <c r="I2051" s="728"/>
      <c r="J2051" s="729"/>
      <c r="K2051" s="571"/>
      <c r="L2051" s="730"/>
      <c r="M2051" s="731"/>
      <c r="N2051" s="594"/>
    </row>
    <row r="2052" spans="1:14" s="66" customFormat="1" ht="12.75" customHeight="1">
      <c r="A2052" s="362"/>
      <c r="B2052" s="94"/>
      <c r="C2052" s="211" t="s">
        <v>395</v>
      </c>
      <c r="D2052" s="62">
        <f>D2049+D2050+D2051</f>
        <v>1078000</v>
      </c>
      <c r="E2052" s="62">
        <f>E2049+E2050+E2051</f>
        <v>0</v>
      </c>
      <c r="F2052" s="552"/>
      <c r="G2052" s="1072"/>
      <c r="H2052" s="748">
        <f>H2049+H2050+H2051</f>
        <v>1178000</v>
      </c>
      <c r="I2052" s="728"/>
      <c r="J2052" s="729"/>
      <c r="K2052" s="571"/>
      <c r="L2052" s="730"/>
      <c r="M2052" s="731"/>
      <c r="N2052" s="594"/>
    </row>
    <row r="2053" spans="1:14" s="66" customFormat="1" ht="12.75" customHeight="1">
      <c r="A2053" s="362"/>
      <c r="B2053" s="94"/>
      <c r="C2053" s="862" t="s">
        <v>543</v>
      </c>
      <c r="D2053" s="62">
        <f>D2052+D2047+D2046+D2043+D2041+D2035+D2032+D2029+D2026+D2022+D2020</f>
        <v>3816500</v>
      </c>
      <c r="E2053" s="62">
        <f>E2052+E2047+E2046+E2043+E2041+E2035+E2032+E2029+E2026+E2022+E2020</f>
        <v>1693891.5</v>
      </c>
      <c r="F2053" s="552">
        <f>E2053/D2053</f>
        <v>0.44383374819861127</v>
      </c>
      <c r="G2053" s="1072">
        <f>SUM(G2020:G2052)</f>
        <v>1114000</v>
      </c>
      <c r="H2053" s="748">
        <f>H2052+H2047+H2046+H2043+H2041+H2035+H2032+H2029+H2026+H2022+H2020</f>
        <v>4930500</v>
      </c>
      <c r="I2053" s="728"/>
      <c r="J2053" s="729"/>
      <c r="K2053" s="571"/>
      <c r="L2053" s="730"/>
      <c r="M2053" s="731"/>
      <c r="N2053" s="594"/>
    </row>
    <row r="2054" spans="1:14" s="66" customFormat="1" ht="12.75" customHeight="1" hidden="1">
      <c r="A2054" s="362"/>
      <c r="B2054" s="94"/>
      <c r="C2054" s="857" t="s">
        <v>544</v>
      </c>
      <c r="D2054" s="62"/>
      <c r="E2054" s="62"/>
      <c r="F2054" s="552"/>
      <c r="G2054" s="1072"/>
      <c r="H2054" s="748"/>
      <c r="I2054" s="728"/>
      <c r="J2054" s="729"/>
      <c r="K2054" s="571"/>
      <c r="L2054" s="730"/>
      <c r="M2054" s="731"/>
      <c r="N2054" s="594"/>
    </row>
    <row r="2055" spans="1:14" s="66" customFormat="1" ht="12.75" customHeight="1" hidden="1">
      <c r="A2055" s="362"/>
      <c r="B2055" s="94"/>
      <c r="C2055" s="61" t="s">
        <v>360</v>
      </c>
      <c r="D2055" s="74">
        <f>D2053</f>
        <v>3816500</v>
      </c>
      <c r="E2055" s="62"/>
      <c r="F2055" s="552"/>
      <c r="G2055" s="1072"/>
      <c r="H2055" s="748"/>
      <c r="I2055" s="728"/>
      <c r="J2055" s="729"/>
      <c r="K2055" s="571"/>
      <c r="L2055" s="730"/>
      <c r="M2055" s="731"/>
      <c r="N2055" s="594"/>
    </row>
    <row r="2056" spans="1:14" s="66" customFormat="1" ht="12.75" customHeight="1" hidden="1">
      <c r="A2056" s="362"/>
      <c r="B2056" s="94"/>
      <c r="C2056" s="61" t="s">
        <v>361</v>
      </c>
      <c r="D2056" s="74">
        <v>1113000</v>
      </c>
      <c r="E2056" s="62"/>
      <c r="F2056" s="552"/>
      <c r="G2056" s="1072"/>
      <c r="H2056" s="748"/>
      <c r="I2056" s="728"/>
      <c r="J2056" s="729"/>
      <c r="K2056" s="571"/>
      <c r="L2056" s="730"/>
      <c r="M2056" s="731"/>
      <c r="N2056" s="594"/>
    </row>
    <row r="2057" spans="1:14" s="66" customFormat="1" ht="12.75" customHeight="1" hidden="1">
      <c r="A2057" s="362"/>
      <c r="B2057" s="94"/>
      <c r="C2057" s="872" t="s">
        <v>545</v>
      </c>
      <c r="D2057" s="62">
        <f>D2055+D2056</f>
        <v>4929500</v>
      </c>
      <c r="E2057" s="62"/>
      <c r="F2057" s="552"/>
      <c r="G2057" s="1072"/>
      <c r="H2057" s="748"/>
      <c r="I2057" s="728"/>
      <c r="J2057" s="729"/>
      <c r="K2057" s="571"/>
      <c r="L2057" s="730"/>
      <c r="M2057" s="731"/>
      <c r="N2057" s="594"/>
    </row>
    <row r="2058" spans="1:14" s="66" customFormat="1" ht="12.75" customHeight="1" hidden="1">
      <c r="A2058" s="362"/>
      <c r="B2058" s="94"/>
      <c r="C2058" s="259"/>
      <c r="D2058" s="62"/>
      <c r="E2058" s="62"/>
      <c r="F2058" s="552"/>
      <c r="G2058" s="1072"/>
      <c r="H2058" s="748"/>
      <c r="I2058" s="728"/>
      <c r="J2058" s="729"/>
      <c r="K2058" s="571"/>
      <c r="L2058" s="730"/>
      <c r="M2058" s="731"/>
      <c r="N2058" s="594"/>
    </row>
    <row r="2059" spans="1:14" s="38" customFormat="1" ht="15.75">
      <c r="A2059" s="219"/>
      <c r="B2059" s="220"/>
      <c r="C2059" s="401" t="s">
        <v>980</v>
      </c>
      <c r="D2059" s="198">
        <f>D2052+D2047+D2046+D2043+D2041+D2035+D2032+D2029+D2026+D2022+D2020</f>
        <v>3816500</v>
      </c>
      <c r="E2059" s="198">
        <f>E2052+E2047+E2046+E2043+E2041+E2035+E2032+E2029+E2026+E2022+E2020</f>
        <v>1693891.5</v>
      </c>
      <c r="F2059" s="1073">
        <f>E2059/D2059</f>
        <v>0.44383374819861127</v>
      </c>
      <c r="G2059" s="1072">
        <f>G2053</f>
        <v>1114000</v>
      </c>
      <c r="H2059" s="748">
        <f>H2053</f>
        <v>4930500</v>
      </c>
      <c r="I2059" s="751"/>
      <c r="J2059" s="575"/>
      <c r="K2059" s="581"/>
      <c r="L2059" s="607"/>
      <c r="M2059" s="601"/>
      <c r="N2059" s="590"/>
    </row>
    <row r="2060" spans="1:14" s="38" customFormat="1" ht="14.25" hidden="1">
      <c r="A2060" s="226"/>
      <c r="B2060" s="407"/>
      <c r="C2060" s="408" t="s">
        <v>546</v>
      </c>
      <c r="D2060" s="409"/>
      <c r="E2060" s="410"/>
      <c r="F2060" s="566"/>
      <c r="G2060" s="808"/>
      <c r="H2060" s="748"/>
      <c r="I2060" s="751"/>
      <c r="J2060" s="575"/>
      <c r="K2060" s="581"/>
      <c r="L2060" s="607"/>
      <c r="M2060" s="601"/>
      <c r="N2060" s="590"/>
    </row>
    <row r="2061" spans="1:14" s="38" customFormat="1" ht="12" hidden="1">
      <c r="A2061" s="226"/>
      <c r="B2061" s="227"/>
      <c r="C2061" s="61" t="s">
        <v>360</v>
      </c>
      <c r="D2061" s="74">
        <f>D2059</f>
        <v>3816500</v>
      </c>
      <c r="E2061" s="203"/>
      <c r="F2061" s="519"/>
      <c r="G2061" s="808"/>
      <c r="H2061" s="748"/>
      <c r="I2061" s="751"/>
      <c r="J2061" s="575"/>
      <c r="K2061" s="581"/>
      <c r="L2061" s="607"/>
      <c r="M2061" s="601"/>
      <c r="N2061" s="590"/>
    </row>
    <row r="2062" spans="1:14" s="38" customFormat="1" ht="12" hidden="1">
      <c r="A2062" s="226"/>
      <c r="B2062" s="227"/>
      <c r="C2062" s="61" t="s">
        <v>361</v>
      </c>
      <c r="D2062" s="74">
        <v>1113000</v>
      </c>
      <c r="E2062" s="203"/>
      <c r="F2062" s="519"/>
      <c r="G2062" s="808"/>
      <c r="H2062" s="748"/>
      <c r="I2062" s="751"/>
      <c r="J2062" s="575"/>
      <c r="K2062" s="581"/>
      <c r="L2062" s="607"/>
      <c r="M2062" s="601"/>
      <c r="N2062" s="590"/>
    </row>
    <row r="2063" spans="1:14" s="38" customFormat="1" ht="14.25" hidden="1">
      <c r="A2063" s="226"/>
      <c r="B2063" s="227"/>
      <c r="C2063" s="408" t="s">
        <v>546</v>
      </c>
      <c r="D2063" s="213">
        <f>D2061+D2062</f>
        <v>4929500</v>
      </c>
      <c r="E2063" s="203"/>
      <c r="F2063" s="519"/>
      <c r="G2063" s="808"/>
      <c r="H2063" s="748"/>
      <c r="I2063" s="751"/>
      <c r="J2063" s="575"/>
      <c r="K2063" s="581"/>
      <c r="L2063" s="607"/>
      <c r="M2063" s="601"/>
      <c r="N2063" s="590"/>
    </row>
    <row r="2064" spans="1:14" s="38" customFormat="1" ht="12" hidden="1">
      <c r="A2064" s="226"/>
      <c r="B2064" s="227"/>
      <c r="C2064" s="61"/>
      <c r="D2064" s="221"/>
      <c r="E2064" s="203"/>
      <c r="F2064" s="519"/>
      <c r="G2064" s="808"/>
      <c r="H2064" s="748"/>
      <c r="I2064" s="751"/>
      <c r="J2064" s="575"/>
      <c r="K2064" s="581"/>
      <c r="L2064" s="607"/>
      <c r="M2064" s="601"/>
      <c r="N2064" s="590"/>
    </row>
    <row r="2065" spans="1:14" s="38" customFormat="1" ht="12" hidden="1">
      <c r="A2065" s="226"/>
      <c r="B2065" s="227"/>
      <c r="C2065" s="61"/>
      <c r="D2065" s="221"/>
      <c r="E2065" s="203"/>
      <c r="F2065" s="519"/>
      <c r="G2065" s="808"/>
      <c r="H2065" s="748"/>
      <c r="I2065" s="751"/>
      <c r="J2065" s="575"/>
      <c r="K2065" s="581"/>
      <c r="L2065" s="607"/>
      <c r="M2065" s="601"/>
      <c r="N2065" s="590"/>
    </row>
    <row r="2066" spans="1:14" s="38" customFormat="1" ht="12" hidden="1">
      <c r="A2066" s="226"/>
      <c r="B2066" s="227"/>
      <c r="C2066" s="61"/>
      <c r="D2066" s="221"/>
      <c r="E2066" s="203"/>
      <c r="F2066" s="519"/>
      <c r="G2066" s="808"/>
      <c r="H2066" s="748"/>
      <c r="I2066" s="751"/>
      <c r="J2066" s="575"/>
      <c r="K2066" s="581"/>
      <c r="L2066" s="607"/>
      <c r="M2066" s="601"/>
      <c r="N2066" s="590"/>
    </row>
    <row r="2067" spans="1:14" s="38" customFormat="1" ht="14.25" hidden="1">
      <c r="A2067" s="228"/>
      <c r="B2067" s="407"/>
      <c r="C2067" s="746"/>
      <c r="D2067" s="221"/>
      <c r="E2067" s="203"/>
      <c r="F2067" s="519"/>
      <c r="G2067" s="808"/>
      <c r="H2067" s="748"/>
      <c r="I2067" s="751"/>
      <c r="J2067" s="575"/>
      <c r="K2067" s="581"/>
      <c r="L2067" s="607"/>
      <c r="M2067" s="601"/>
      <c r="N2067" s="590"/>
    </row>
    <row r="2068" spans="1:14" s="1375" customFormat="1" ht="17.25" customHeight="1" thickBot="1">
      <c r="A2068" s="1364"/>
      <c r="B2068" s="1365"/>
      <c r="C2068" s="1366" t="s">
        <v>982</v>
      </c>
      <c r="D2068" s="1367">
        <f>D2059+D2003+D1978+D1928+D1662+D1621+D1398+D1327+D1298+D1201</f>
        <v>400197457</v>
      </c>
      <c r="E2068" s="1368">
        <f>E2059+E2003+E1978+E1928+E1662+E1621+E1398+E1327+E1298+E1201</f>
        <v>164598719.73999998</v>
      </c>
      <c r="F2068" s="1369">
        <f>E2068/D2068</f>
        <v>0.4112937672664921</v>
      </c>
      <c r="G2068" s="1370">
        <f>G2059+G2003+G1978+G1928+G1662+G1621+G1398+G1327+G1298+G1201</f>
        <v>61846000</v>
      </c>
      <c r="H2068" s="1371">
        <f>H2059+H2003+H1978+H1928+H1662+H1621+H1398+H1327+H1298+H1201</f>
        <v>462043457</v>
      </c>
      <c r="I2068" s="1372"/>
      <c r="J2068" s="1373"/>
      <c r="K2068" s="1373"/>
      <c r="L2068" s="1373"/>
      <c r="M2068" s="1373"/>
      <c r="N2068" s="1374"/>
    </row>
    <row r="2069" spans="1:14" s="66" customFormat="1" ht="14.25" hidden="1">
      <c r="A2069" s="688"/>
      <c r="B2069" s="744"/>
      <c r="C2069" s="408" t="s">
        <v>581</v>
      </c>
      <c r="D2069" s="748"/>
      <c r="E2069" s="745"/>
      <c r="F2069" s="691"/>
      <c r="G2069" s="808"/>
      <c r="H2069" s="748"/>
      <c r="I2069" s="728"/>
      <c r="J2069" s="729"/>
      <c r="K2069" s="571"/>
      <c r="L2069" s="730"/>
      <c r="M2069" s="731"/>
      <c r="N2069" s="594"/>
    </row>
    <row r="2070" spans="1:14" s="66" customFormat="1" ht="12" hidden="1">
      <c r="A2070" s="688"/>
      <c r="B2070" s="744"/>
      <c r="C2070" s="61" t="s">
        <v>360</v>
      </c>
      <c r="D2070" s="748">
        <f>D2061+D2005+D1980+D1930+D1664+D1623+D1400+D1329+D1300+D1203</f>
        <v>386210997</v>
      </c>
      <c r="E2070" s="745"/>
      <c r="F2070" s="691"/>
      <c r="G2070" s="808"/>
      <c r="H2070" s="748"/>
      <c r="I2070" s="728"/>
      <c r="J2070" s="729"/>
      <c r="K2070" s="571"/>
      <c r="L2070" s="730"/>
      <c r="M2070" s="731"/>
      <c r="N2070" s="594"/>
    </row>
    <row r="2071" spans="1:14" s="66" customFormat="1" ht="12" hidden="1">
      <c r="A2071" s="688"/>
      <c r="B2071" s="744"/>
      <c r="C2071" s="61" t="s">
        <v>361</v>
      </c>
      <c r="D2071" s="748">
        <f>D2062+D1931+D1624+D1401</f>
        <v>31724000</v>
      </c>
      <c r="E2071" s="745"/>
      <c r="F2071" s="691"/>
      <c r="G2071" s="808"/>
      <c r="H2071" s="748"/>
      <c r="I2071" s="728"/>
      <c r="J2071" s="729"/>
      <c r="K2071" s="571"/>
      <c r="L2071" s="730"/>
      <c r="M2071" s="731"/>
      <c r="N2071" s="594"/>
    </row>
    <row r="2072" spans="1:14" s="66" customFormat="1" ht="12" hidden="1">
      <c r="A2072" s="688"/>
      <c r="B2072" s="744"/>
      <c r="C2072" s="61" t="s">
        <v>362</v>
      </c>
      <c r="D2072" s="748">
        <f>D1205</f>
        <v>12893000</v>
      </c>
      <c r="E2072" s="745"/>
      <c r="F2072" s="691"/>
      <c r="G2072" s="808"/>
      <c r="H2072" s="748"/>
      <c r="I2072" s="728"/>
      <c r="J2072" s="729"/>
      <c r="K2072" s="571"/>
      <c r="L2072" s="730"/>
      <c r="M2072" s="731"/>
      <c r="N2072" s="594"/>
    </row>
    <row r="2073" spans="1:14" s="66" customFormat="1" ht="12" hidden="1">
      <c r="A2073" s="688"/>
      <c r="B2073" s="744"/>
      <c r="C2073" s="61" t="s">
        <v>578</v>
      </c>
      <c r="D2073" s="748">
        <f>D1932+D1402</f>
        <v>23350000</v>
      </c>
      <c r="E2073" s="745"/>
      <c r="F2073" s="691"/>
      <c r="G2073" s="808"/>
      <c r="H2073" s="748"/>
      <c r="I2073" s="728"/>
      <c r="J2073" s="729"/>
      <c r="K2073" s="571"/>
      <c r="L2073" s="730"/>
      <c r="M2073" s="731"/>
      <c r="N2073" s="594"/>
    </row>
    <row r="2074" spans="1:14" s="66" customFormat="1" ht="12" hidden="1">
      <c r="A2074" s="688"/>
      <c r="B2074" s="744"/>
      <c r="C2074" s="682" t="s">
        <v>364</v>
      </c>
      <c r="D2074" s="748">
        <f>D1627+D1403</f>
        <v>5972000</v>
      </c>
      <c r="E2074" s="745"/>
      <c r="F2074" s="691"/>
      <c r="G2074" s="808"/>
      <c r="H2074" s="748"/>
      <c r="I2074" s="728"/>
      <c r="J2074" s="729"/>
      <c r="K2074" s="571"/>
      <c r="L2074" s="730"/>
      <c r="M2074" s="731"/>
      <c r="N2074" s="594"/>
    </row>
    <row r="2075" spans="1:14" s="66" customFormat="1" ht="12" hidden="1">
      <c r="A2075" s="688"/>
      <c r="B2075" s="744"/>
      <c r="C2075" s="908" t="s">
        <v>567</v>
      </c>
      <c r="D2075" s="748">
        <f>D1208</f>
        <v>5308590</v>
      </c>
      <c r="E2075" s="745"/>
      <c r="F2075" s="691"/>
      <c r="G2075" s="808"/>
      <c r="H2075" s="748"/>
      <c r="I2075" s="728"/>
      <c r="J2075" s="729"/>
      <c r="K2075" s="571"/>
      <c r="L2075" s="730"/>
      <c r="M2075" s="731"/>
      <c r="N2075" s="594"/>
    </row>
    <row r="2076" spans="1:14" s="66" customFormat="1" ht="15" hidden="1" thickBot="1">
      <c r="A2076" s="777"/>
      <c r="B2076" s="775"/>
      <c r="C2076" s="755" t="s">
        <v>580</v>
      </c>
      <c r="D2076" s="855">
        <f>D2070+D2071+D2072+D2073+D2074+D2075</f>
        <v>465458587</v>
      </c>
      <c r="E2076" s="773"/>
      <c r="F2076" s="774"/>
      <c r="G2076" s="808">
        <f>G2068+G187+G146+G62</f>
        <v>61846000</v>
      </c>
      <c r="H2076" s="748"/>
      <c r="I2076" s="728"/>
      <c r="J2076" s="729"/>
      <c r="K2076" s="571"/>
      <c r="L2076" s="730"/>
      <c r="M2076" s="731"/>
      <c r="N2076" s="594"/>
    </row>
    <row r="2077" spans="1:14" s="66" customFormat="1" ht="16.5" hidden="1" thickBot="1">
      <c r="A2077" s="701"/>
      <c r="B2077" s="776"/>
      <c r="C2077" s="747"/>
      <c r="D2077" s="748"/>
      <c r="E2077" s="745"/>
      <c r="F2077" s="691"/>
      <c r="G2077" s="808"/>
      <c r="H2077" s="748"/>
      <c r="I2077" s="728"/>
      <c r="J2077" s="729"/>
      <c r="K2077" s="571"/>
      <c r="L2077" s="730"/>
      <c r="M2077" s="731"/>
      <c r="N2077" s="594"/>
    </row>
    <row r="2078" spans="1:14" s="66" customFormat="1" ht="16.5" hidden="1" thickBot="1">
      <c r="A2078" s="701"/>
      <c r="B2078" s="776"/>
      <c r="C2078" s="747"/>
      <c r="D2078" s="748"/>
      <c r="E2078" s="745"/>
      <c r="F2078" s="691"/>
      <c r="G2078" s="808"/>
      <c r="H2078" s="748"/>
      <c r="I2078" s="728"/>
      <c r="J2078" s="729"/>
      <c r="K2078" s="571"/>
      <c r="L2078" s="730"/>
      <c r="M2078" s="731"/>
      <c r="N2078" s="594"/>
    </row>
    <row r="2079" spans="1:14" s="66" customFormat="1" ht="16.5" hidden="1" thickBot="1">
      <c r="A2079" s="701"/>
      <c r="B2079" s="776"/>
      <c r="C2079" s="747"/>
      <c r="D2079" s="748"/>
      <c r="E2079" s="745"/>
      <c r="F2079" s="691"/>
      <c r="G2079" s="808"/>
      <c r="H2079" s="748"/>
      <c r="I2079" s="728"/>
      <c r="J2079" s="729"/>
      <c r="K2079" s="571"/>
      <c r="L2079" s="730"/>
      <c r="M2079" s="731"/>
      <c r="N2079" s="594"/>
    </row>
    <row r="2080" spans="1:14" s="66" customFormat="1" ht="16.5" hidden="1" thickBot="1">
      <c r="A2080" s="701"/>
      <c r="B2080" s="776"/>
      <c r="C2080" s="747"/>
      <c r="D2080" s="748"/>
      <c r="E2080" s="745"/>
      <c r="F2080" s="691"/>
      <c r="G2080" s="808"/>
      <c r="H2080" s="748"/>
      <c r="I2080" s="728"/>
      <c r="J2080" s="729"/>
      <c r="K2080" s="571"/>
      <c r="L2080" s="730"/>
      <c r="M2080" s="731"/>
      <c r="N2080" s="594"/>
    </row>
    <row r="2081" spans="1:8" ht="16.5" thickBot="1">
      <c r="A2081" s="702"/>
      <c r="B2081" s="709"/>
      <c r="C2081" s="778" t="s">
        <v>592</v>
      </c>
      <c r="D2081" s="1074">
        <f>D2068+D187+D146+D62</f>
        <v>416518000</v>
      </c>
      <c r="E2081" s="852">
        <f>E66+E146+E187+E2068</f>
        <v>174185427.76</v>
      </c>
      <c r="F2081" s="853">
        <f>E2081/D2081</f>
        <v>0.4181942383282355</v>
      </c>
      <c r="G2081" s="851">
        <f>G2068</f>
        <v>61846000</v>
      </c>
      <c r="H2081" s="909">
        <f>H2068+H187+H146+H62</f>
        <v>478364000</v>
      </c>
    </row>
    <row r="2082" spans="1:8" ht="15" hidden="1" thickTop="1">
      <c r="A2082" s="702"/>
      <c r="B2082" s="709"/>
      <c r="C2082" s="408" t="s">
        <v>593</v>
      </c>
      <c r="D2082" s="779"/>
      <c r="G2082" s="808"/>
      <c r="H2082" s="748"/>
    </row>
    <row r="2083" spans="1:8" ht="12.75" hidden="1">
      <c r="A2083" s="702"/>
      <c r="B2083" s="709"/>
      <c r="C2083" s="61" t="s">
        <v>360</v>
      </c>
      <c r="D2083" s="779">
        <f>D2070+D189+D148+D64</f>
        <v>402531540</v>
      </c>
      <c r="G2083" s="808"/>
      <c r="H2083" s="748"/>
    </row>
    <row r="2084" spans="1:8" ht="12.75" hidden="1">
      <c r="A2084" s="702"/>
      <c r="B2084" s="709"/>
      <c r="C2084" s="61" t="s">
        <v>361</v>
      </c>
      <c r="D2084" s="779">
        <f>D2071</f>
        <v>31724000</v>
      </c>
      <c r="G2084" s="808"/>
      <c r="H2084" s="748"/>
    </row>
    <row r="2085" spans="1:8" ht="12.75" hidden="1">
      <c r="A2085" s="702"/>
      <c r="B2085" s="709"/>
      <c r="C2085" s="61" t="s">
        <v>362</v>
      </c>
      <c r="D2085" s="779">
        <f>D2072</f>
        <v>12893000</v>
      </c>
      <c r="G2085" s="808"/>
      <c r="H2085" s="748"/>
    </row>
    <row r="2086" spans="1:8" ht="12.75" hidden="1">
      <c r="A2086" s="702"/>
      <c r="B2086" s="709"/>
      <c r="C2086" s="61" t="s">
        <v>578</v>
      </c>
      <c r="D2086" s="779">
        <f>D2073</f>
        <v>23350000</v>
      </c>
      <c r="G2086" s="808"/>
      <c r="H2086" s="748"/>
    </row>
    <row r="2087" spans="1:8" ht="12.75" hidden="1">
      <c r="A2087" s="702"/>
      <c r="B2087" s="709"/>
      <c r="C2087" s="682" t="s">
        <v>364</v>
      </c>
      <c r="D2087" s="779">
        <f>D2074</f>
        <v>5972000</v>
      </c>
      <c r="G2087" s="808"/>
      <c r="H2087" s="748"/>
    </row>
    <row r="2088" spans="1:8" ht="12.75" hidden="1">
      <c r="A2088" s="702"/>
      <c r="B2088" s="709"/>
      <c r="C2088" s="908" t="s">
        <v>567</v>
      </c>
      <c r="D2088" s="779">
        <f>D2075</f>
        <v>5308590</v>
      </c>
      <c r="G2088" s="808"/>
      <c r="H2088" s="748"/>
    </row>
    <row r="2089" spans="1:8" ht="14.25" customHeight="1" hidden="1">
      <c r="A2089" s="1259" t="s">
        <v>588</v>
      </c>
      <c r="B2089" s="1260"/>
      <c r="C2089" s="1261"/>
      <c r="D2089" s="780">
        <f>D2083+D2084+D2085+D2086+D2087+D2088</f>
        <v>481779130</v>
      </c>
      <c r="E2089" s="1002"/>
      <c r="F2089" s="1003"/>
      <c r="G2089" s="581"/>
      <c r="H2089" s="748"/>
    </row>
    <row r="2090" spans="1:8" ht="12.75" hidden="1">
      <c r="A2090" s="702"/>
      <c r="B2090" s="709"/>
      <c r="C2090" s="597"/>
      <c r="D2090" s="779"/>
      <c r="G2090" s="808"/>
      <c r="H2090" s="748"/>
    </row>
    <row r="2091" spans="1:8" ht="12.75" hidden="1">
      <c r="A2091" s="702"/>
      <c r="B2091" s="709"/>
      <c r="C2091" s="597"/>
      <c r="D2091" s="779"/>
      <c r="G2091" s="808"/>
      <c r="H2091" s="748"/>
    </row>
    <row r="2092" spans="1:8" ht="12.75" hidden="1">
      <c r="A2092" s="702"/>
      <c r="B2092" s="709"/>
      <c r="C2092" s="597"/>
      <c r="D2092" s="779"/>
      <c r="G2092" s="808"/>
      <c r="H2092" s="748"/>
    </row>
    <row r="2093" spans="1:8" ht="12.75" hidden="1">
      <c r="A2093" s="702"/>
      <c r="B2093" s="709"/>
      <c r="C2093" s="597"/>
      <c r="D2093" s="779"/>
      <c r="G2093" s="808"/>
      <c r="H2093" s="748"/>
    </row>
    <row r="2094" spans="7:8" ht="12.75" hidden="1">
      <c r="G2094" s="808"/>
      <c r="H2094" s="748"/>
    </row>
    <row r="2095" spans="7:8" ht="12.75" hidden="1">
      <c r="G2095" s="808"/>
      <c r="H2095" s="748"/>
    </row>
    <row r="2096" spans="7:8" ht="12.75" hidden="1">
      <c r="G2096" s="808"/>
      <c r="H2096" s="748"/>
    </row>
    <row r="2097" spans="7:8" ht="12.75" hidden="1">
      <c r="G2097" s="808"/>
      <c r="H2097" s="748"/>
    </row>
    <row r="2098" spans="7:8" ht="12.75" hidden="1">
      <c r="G2098" s="808"/>
      <c r="H2098" s="748"/>
    </row>
    <row r="2099" spans="7:8" ht="12.75" hidden="1">
      <c r="G2099" s="808"/>
      <c r="H2099" s="748"/>
    </row>
    <row r="2100" spans="7:8" ht="12.75" hidden="1">
      <c r="G2100" s="808"/>
      <c r="H2100" s="748"/>
    </row>
    <row r="2101" spans="7:8" ht="12.75" hidden="1">
      <c r="G2101" s="808"/>
      <c r="H2101" s="748"/>
    </row>
    <row r="2102" spans="7:8" ht="12.75" hidden="1">
      <c r="G2102" s="808"/>
      <c r="H2102" s="748"/>
    </row>
    <row r="2103" spans="7:8" ht="12.75" hidden="1">
      <c r="G2103" s="808"/>
      <c r="H2103" s="748"/>
    </row>
    <row r="2104" spans="7:8" ht="12.75" hidden="1">
      <c r="G2104" s="808"/>
      <c r="H2104" s="748"/>
    </row>
    <row r="2105" spans="7:8" ht="12.75" hidden="1">
      <c r="G2105" s="808"/>
      <c r="H2105" s="748"/>
    </row>
    <row r="2106" spans="7:8" ht="12.75" hidden="1">
      <c r="G2106" s="808"/>
      <c r="H2106" s="748"/>
    </row>
    <row r="2107" spans="7:8" ht="12.75" hidden="1">
      <c r="G2107" s="808"/>
      <c r="H2107" s="748"/>
    </row>
    <row r="2108" spans="7:8" ht="12.75" hidden="1">
      <c r="G2108" s="808"/>
      <c r="H2108" s="748"/>
    </row>
    <row r="2109" spans="7:8" ht="12.75" hidden="1">
      <c r="G2109" s="808"/>
      <c r="H2109" s="748"/>
    </row>
    <row r="2110" spans="7:8" ht="12.75" hidden="1">
      <c r="G2110" s="1232"/>
      <c r="H2110" s="1232"/>
    </row>
    <row r="2111" spans="7:8" ht="12.75" hidden="1">
      <c r="G2111" s="1232"/>
      <c r="H2111" s="1232"/>
    </row>
    <row r="2112" spans="7:8" ht="12.75" hidden="1">
      <c r="G2112" s="1232"/>
      <c r="H2112" s="1232"/>
    </row>
    <row r="2113" spans="7:8" ht="12.75" hidden="1">
      <c r="G2113" s="1232"/>
      <c r="H2113" s="1232"/>
    </row>
    <row r="2114" spans="7:8" ht="12.75" hidden="1">
      <c r="G2114" s="1232"/>
      <c r="H2114" s="1232"/>
    </row>
    <row r="2115" spans="7:8" ht="12.75" hidden="1">
      <c r="G2115" s="1232"/>
      <c r="H2115" s="1232"/>
    </row>
    <row r="2116" spans="7:8" ht="12.75" hidden="1">
      <c r="G2116" s="1232"/>
      <c r="H2116" s="1232"/>
    </row>
    <row r="2117" spans="7:8" ht="12.75" hidden="1">
      <c r="G2117" s="1232"/>
      <c r="H2117" s="1232"/>
    </row>
    <row r="2118" spans="7:8" ht="12.75" hidden="1">
      <c r="G2118" s="1232"/>
      <c r="H2118" s="1232"/>
    </row>
    <row r="2119" spans="7:8" ht="12.75" hidden="1">
      <c r="G2119" s="1232"/>
      <c r="H2119" s="1232"/>
    </row>
    <row r="2120" spans="7:8" ht="12.75" hidden="1">
      <c r="G2120" s="1232"/>
      <c r="H2120" s="1232"/>
    </row>
    <row r="2121" spans="7:8" ht="12.75" hidden="1">
      <c r="G2121" s="1232"/>
      <c r="H2121" s="1232"/>
    </row>
    <row r="2122" spans="7:8" ht="12.75" hidden="1">
      <c r="G2122" s="1232"/>
      <c r="H2122" s="1232"/>
    </row>
    <row r="2123" spans="7:8" ht="12.75" hidden="1">
      <c r="G2123" s="1232"/>
      <c r="H2123" s="1232"/>
    </row>
    <row r="2124" spans="7:8" ht="12.75" hidden="1">
      <c r="G2124" s="1232"/>
      <c r="H2124" s="1232"/>
    </row>
    <row r="2125" spans="7:8" ht="12.75" hidden="1">
      <c r="G2125" s="1232"/>
      <c r="H2125" s="1232"/>
    </row>
    <row r="2126" spans="7:8" ht="12.75" hidden="1">
      <c r="G2126" s="1232"/>
      <c r="H2126" s="1232"/>
    </row>
    <row r="2127" spans="7:8" ht="12.75" hidden="1">
      <c r="G2127" s="1232"/>
      <c r="H2127" s="1232"/>
    </row>
    <row r="2128" spans="7:8" ht="12.75" hidden="1">
      <c r="G2128" s="1232"/>
      <c r="H2128" s="1232"/>
    </row>
    <row r="2129" spans="7:8" ht="12.75" hidden="1">
      <c r="G2129" s="1232"/>
      <c r="H2129" s="1232"/>
    </row>
    <row r="2130" spans="7:8" ht="12.75" hidden="1">
      <c r="G2130" s="1232"/>
      <c r="H2130" s="1232"/>
    </row>
    <row r="2131" spans="7:8" ht="12.75" hidden="1">
      <c r="G2131" s="1232"/>
      <c r="H2131" s="1232"/>
    </row>
    <row r="2132" spans="7:8" ht="12.75" hidden="1">
      <c r="G2132" s="1232"/>
      <c r="H2132" s="1232"/>
    </row>
    <row r="2133" spans="7:8" ht="12.75" hidden="1">
      <c r="G2133" s="1232"/>
      <c r="H2133" s="1232"/>
    </row>
    <row r="2134" spans="7:8" ht="12.75" hidden="1">
      <c r="G2134" s="1232"/>
      <c r="H2134" s="1232"/>
    </row>
    <row r="2135" spans="7:8" ht="12.75" hidden="1">
      <c r="G2135" s="1232"/>
      <c r="H2135" s="1232"/>
    </row>
    <row r="2136" spans="7:8" ht="12.75" hidden="1">
      <c r="G2136" s="1232"/>
      <c r="H2136" s="1232"/>
    </row>
    <row r="2137" spans="7:8" ht="12.75" hidden="1">
      <c r="G2137" s="1232"/>
      <c r="H2137" s="1232"/>
    </row>
    <row r="2138" spans="7:8" ht="12.75" hidden="1">
      <c r="G2138" s="1232"/>
      <c r="H2138" s="1232"/>
    </row>
    <row r="2139" spans="7:8" ht="12.75" hidden="1">
      <c r="G2139" s="1232"/>
      <c r="H2139" s="1232"/>
    </row>
    <row r="2140" spans="7:8" ht="12.75" hidden="1">
      <c r="G2140" s="1232"/>
      <c r="H2140" s="1232"/>
    </row>
    <row r="2141" spans="7:8" ht="12.75" hidden="1">
      <c r="G2141" s="1232"/>
      <c r="H2141" s="1232"/>
    </row>
    <row r="2142" spans="7:8" ht="12.75" hidden="1">
      <c r="G2142" s="1188"/>
      <c r="H2142" s="1189"/>
    </row>
    <row r="2143" spans="7:8" ht="12.75" hidden="1">
      <c r="G2143" s="1190"/>
      <c r="H2143" s="1191"/>
    </row>
    <row r="2144" spans="7:8" ht="12.75" hidden="1">
      <c r="G2144" s="1192"/>
      <c r="H2144" s="1193"/>
    </row>
    <row r="2145" spans="7:8" ht="12.75" hidden="1">
      <c r="G2145" s="614"/>
      <c r="H2145" s="639"/>
    </row>
    <row r="2146" spans="7:8" ht="12.75" hidden="1">
      <c r="G2146" s="614"/>
      <c r="H2146" s="639"/>
    </row>
    <row r="2147" spans="7:8" ht="12.75" hidden="1">
      <c r="G2147" s="614"/>
      <c r="H2147" s="639"/>
    </row>
    <row r="2148" spans="7:8" ht="12.75" hidden="1">
      <c r="G2148" s="617"/>
      <c r="H2148" s="640"/>
    </row>
    <row r="2149" spans="7:8" ht="12.75" hidden="1">
      <c r="G2149" s="617"/>
      <c r="H2149" s="640"/>
    </row>
    <row r="2150" spans="7:8" ht="12.75" hidden="1">
      <c r="G2150" s="617"/>
      <c r="H2150" s="640"/>
    </row>
    <row r="2151" spans="7:8" ht="12.75" hidden="1">
      <c r="G2151" s="614"/>
      <c r="H2151" s="639"/>
    </row>
    <row r="2152" spans="7:8" ht="12.75" hidden="1">
      <c r="G2152" s="614"/>
      <c r="H2152" s="639"/>
    </row>
    <row r="2153" spans="7:8" ht="12.75" hidden="1">
      <c r="G2153" s="614"/>
      <c r="H2153" s="639"/>
    </row>
    <row r="2154" spans="7:8" ht="12.75" hidden="1">
      <c r="G2154" s="614"/>
      <c r="H2154" s="639"/>
    </row>
    <row r="2155" spans="7:8" ht="12.75" hidden="1">
      <c r="G2155" s="614"/>
      <c r="H2155" s="639"/>
    </row>
    <row r="2156" spans="7:8" ht="12.75" hidden="1">
      <c r="G2156" s="614"/>
      <c r="H2156" s="639"/>
    </row>
    <row r="2157" spans="7:8" ht="12.75" hidden="1">
      <c r="G2157" s="614"/>
      <c r="H2157" s="639"/>
    </row>
    <row r="2158" spans="7:8" ht="12.75" hidden="1">
      <c r="G2158" s="614"/>
      <c r="H2158" s="639"/>
    </row>
    <row r="2159" spans="7:8" ht="12.75" hidden="1">
      <c r="G2159" s="614"/>
      <c r="H2159" s="639"/>
    </row>
    <row r="2160" spans="7:8" ht="12.75" hidden="1">
      <c r="G2160" s="614"/>
      <c r="H2160" s="639"/>
    </row>
    <row r="2161" spans="7:8" ht="12.75" hidden="1">
      <c r="G2161" s="614"/>
      <c r="H2161" s="639"/>
    </row>
    <row r="2162" spans="7:8" ht="12.75" hidden="1">
      <c r="G2162" s="614"/>
      <c r="H2162" s="639"/>
    </row>
    <row r="2163" spans="7:8" ht="12.75" hidden="1">
      <c r="G2163" s="614"/>
      <c r="H2163" s="639"/>
    </row>
    <row r="2164" spans="7:8" ht="12.75" hidden="1">
      <c r="G2164" s="614"/>
      <c r="H2164" s="639"/>
    </row>
    <row r="2165" spans="7:8" ht="12.75" hidden="1">
      <c r="G2165" s="614"/>
      <c r="H2165" s="639"/>
    </row>
    <row r="2166" spans="7:8" ht="12.75" hidden="1">
      <c r="G2166" s="617"/>
      <c r="H2166" s="640"/>
    </row>
    <row r="2167" spans="7:8" ht="12.75" hidden="1">
      <c r="G2167" s="614"/>
      <c r="H2167" s="639"/>
    </row>
    <row r="2168" spans="7:8" ht="12.75" hidden="1">
      <c r="G2168" s="614"/>
      <c r="H2168" s="639"/>
    </row>
    <row r="2169" spans="7:8" ht="12.75" hidden="1">
      <c r="G2169" s="614"/>
      <c r="H2169" s="639"/>
    </row>
    <row r="2170" spans="7:8" ht="12.75" hidden="1">
      <c r="G2170" s="614"/>
      <c r="H2170" s="639"/>
    </row>
    <row r="2171" spans="7:8" ht="12.75" hidden="1">
      <c r="G2171" s="614"/>
      <c r="H2171" s="639"/>
    </row>
    <row r="2172" spans="7:8" ht="12.75" hidden="1">
      <c r="G2172" s="1182"/>
      <c r="H2172" s="1183"/>
    </row>
    <row r="2173" spans="7:8" ht="12.75" hidden="1">
      <c r="G2173" s="1186"/>
      <c r="H2173" s="1187"/>
    </row>
    <row r="2174" spans="7:8" ht="12.75" hidden="1">
      <c r="G2174" s="617"/>
      <c r="H2174" s="640"/>
    </row>
    <row r="2175" spans="7:8" ht="12.75" hidden="1">
      <c r="G2175" s="617"/>
      <c r="H2175" s="640"/>
    </row>
    <row r="2176" spans="7:8" ht="12.75" hidden="1">
      <c r="G2176" s="617"/>
      <c r="H2176" s="640"/>
    </row>
    <row r="2177" spans="7:8" ht="12.75" hidden="1">
      <c r="G2177" s="617"/>
      <c r="H2177" s="640"/>
    </row>
    <row r="2178" spans="7:8" ht="12.75" hidden="1">
      <c r="G2178" s="617">
        <v>12911000</v>
      </c>
      <c r="H2178" s="640">
        <f>D1335+G2178</f>
        <v>53824000</v>
      </c>
    </row>
    <row r="2179" spans="7:8" ht="12.75" hidden="1">
      <c r="G2179" s="617"/>
      <c r="H2179" s="640"/>
    </row>
    <row r="2180" spans="7:8" ht="12.75" hidden="1">
      <c r="G2180" s="617">
        <v>2310000</v>
      </c>
      <c r="H2180" s="640">
        <f>D1337+G2180</f>
        <v>9634000</v>
      </c>
    </row>
    <row r="2181" spans="7:8" ht="12.75" hidden="1">
      <c r="G2181" s="617"/>
      <c r="H2181" s="640"/>
    </row>
    <row r="2182" spans="7:8" ht="12.75" hidden="1">
      <c r="G2182" s="617"/>
      <c r="H2182" s="640"/>
    </row>
    <row r="2183" spans="7:8" ht="12.75" hidden="1">
      <c r="G2183" s="617"/>
      <c r="H2183" s="640"/>
    </row>
    <row r="2184" spans="7:8" ht="12.75" hidden="1">
      <c r="G2184" s="617"/>
      <c r="H2184" s="640"/>
    </row>
    <row r="2185" spans="7:8" ht="12.75" hidden="1">
      <c r="G2185" s="617">
        <v>4508000</v>
      </c>
      <c r="H2185" s="640">
        <f>D1342+G2185</f>
        <v>4508000</v>
      </c>
    </row>
    <row r="2186" spans="7:8" ht="12.75" hidden="1">
      <c r="G2186" s="617"/>
      <c r="H2186" s="640"/>
    </row>
    <row r="2187" spans="7:8" ht="12.75" hidden="1">
      <c r="G2187" s="617">
        <v>1100000</v>
      </c>
      <c r="H2187" s="640">
        <f>D1344+G2187</f>
        <v>1100000</v>
      </c>
    </row>
    <row r="2188" spans="7:8" ht="12.75" hidden="1">
      <c r="G2188" s="617"/>
      <c r="H2188" s="640"/>
    </row>
    <row r="2189" spans="7:8" ht="12.75" hidden="1">
      <c r="G2189" s="617"/>
      <c r="H2189" s="640">
        <f>D1346+G2189</f>
        <v>1093000</v>
      </c>
    </row>
    <row r="2190" spans="7:8" ht="12.75" hidden="1">
      <c r="G2190" s="617"/>
      <c r="H2190" s="640"/>
    </row>
    <row r="2191" spans="7:8" ht="12.75" hidden="1">
      <c r="G2191" s="617">
        <v>5928000</v>
      </c>
      <c r="H2191" s="640">
        <f>D1348+G2191</f>
        <v>7073000</v>
      </c>
    </row>
    <row r="2192" spans="7:8" ht="12.75" hidden="1">
      <c r="G2192" s="617"/>
      <c r="H2192" s="640"/>
    </row>
    <row r="2193" spans="7:8" ht="12.75" hidden="1">
      <c r="G2193" s="617"/>
      <c r="H2193" s="640"/>
    </row>
    <row r="2194" spans="7:8" ht="12.75" hidden="1">
      <c r="G2194" s="617"/>
      <c r="H2194" s="640"/>
    </row>
    <row r="2195" spans="7:8" ht="12.75" hidden="1">
      <c r="G2195" s="617"/>
      <c r="H2195" s="640"/>
    </row>
    <row r="2196" spans="7:8" ht="12.75" hidden="1">
      <c r="G2196" s="617"/>
      <c r="H2196" s="640"/>
    </row>
    <row r="2197" spans="7:8" ht="12.75" hidden="1">
      <c r="G2197" s="617"/>
      <c r="H2197" s="640"/>
    </row>
    <row r="2198" spans="7:8" ht="12.75" hidden="1">
      <c r="G2198" s="617">
        <v>617000</v>
      </c>
      <c r="H2198" s="640">
        <f>D1355+G2198</f>
        <v>617000</v>
      </c>
    </row>
    <row r="2199" spans="7:8" ht="12.75" hidden="1">
      <c r="G2199" s="617"/>
      <c r="H2199" s="640"/>
    </row>
    <row r="2200" spans="7:8" ht="12.75" hidden="1">
      <c r="G2200" s="617"/>
      <c r="H2200" s="640"/>
    </row>
    <row r="2201" spans="7:8" ht="12.75" hidden="1">
      <c r="G2201" s="617">
        <v>865000</v>
      </c>
      <c r="H2201" s="640">
        <f>D1358+G2201</f>
        <v>865000</v>
      </c>
    </row>
    <row r="2202" spans="7:8" ht="12.75" hidden="1">
      <c r="G2202" s="617"/>
      <c r="H2202" s="640"/>
    </row>
    <row r="2203" spans="7:8" ht="12.75" hidden="1">
      <c r="G2203" s="617"/>
      <c r="H2203" s="640"/>
    </row>
    <row r="2204" spans="7:8" ht="12.75" hidden="1">
      <c r="G2204" s="617"/>
      <c r="H2204" s="640"/>
    </row>
    <row r="2205" spans="7:8" ht="12.75" hidden="1">
      <c r="G2205" s="617"/>
      <c r="H2205" s="640"/>
    </row>
    <row r="2206" spans="7:8" ht="12.75" hidden="1">
      <c r="G2206" s="617"/>
      <c r="H2206" s="640"/>
    </row>
    <row r="2207" spans="7:8" ht="12.75" hidden="1">
      <c r="G2207" s="617"/>
      <c r="H2207" s="640"/>
    </row>
    <row r="2208" spans="7:8" ht="12.75" hidden="1">
      <c r="G2208" s="617"/>
      <c r="H2208" s="640"/>
    </row>
    <row r="2209" spans="7:8" ht="12.75" hidden="1">
      <c r="G2209" s="617"/>
      <c r="H2209" s="640"/>
    </row>
    <row r="2210" spans="7:8" ht="12.75" hidden="1">
      <c r="G2210" s="617">
        <v>336000</v>
      </c>
      <c r="H2210" s="640">
        <f>D1367+G2210</f>
        <v>336000</v>
      </c>
    </row>
    <row r="2211" spans="7:8" ht="12.75" hidden="1">
      <c r="G2211" s="617">
        <v>257000</v>
      </c>
      <c r="H2211" s="640">
        <f>D1368+G2211</f>
        <v>257000</v>
      </c>
    </row>
    <row r="2212" spans="7:8" ht="12.75" hidden="1">
      <c r="G2212" s="614"/>
      <c r="H2212" s="639"/>
    </row>
    <row r="2213" spans="7:8" ht="12.75" hidden="1">
      <c r="G2213" s="614"/>
      <c r="H2213" s="639"/>
    </row>
    <row r="2214" spans="7:8" ht="12.75" hidden="1">
      <c r="G2214" s="614">
        <v>7383000</v>
      </c>
      <c r="H2214" s="640">
        <f>D1371+G2214</f>
        <v>7383000</v>
      </c>
    </row>
    <row r="2215" spans="7:8" ht="12.75" hidden="1">
      <c r="G2215" s="614"/>
      <c r="H2215" s="639"/>
    </row>
    <row r="2216" spans="7:8" ht="12.75" hidden="1">
      <c r="G2216" s="614"/>
      <c r="H2216" s="639"/>
    </row>
    <row r="2217" spans="7:8" ht="12.75" hidden="1">
      <c r="G2217" s="614"/>
      <c r="H2217" s="639"/>
    </row>
    <row r="2218" spans="7:8" ht="12.75" hidden="1">
      <c r="G2218" s="614"/>
      <c r="H2218" s="639"/>
    </row>
    <row r="2219" spans="7:8" ht="12.75" hidden="1">
      <c r="G2219" s="614"/>
      <c r="H2219" s="639"/>
    </row>
    <row r="2220" spans="7:8" ht="12.75" hidden="1">
      <c r="G2220" s="614"/>
      <c r="H2220" s="639"/>
    </row>
    <row r="2221" spans="7:8" ht="12.75" hidden="1">
      <c r="G2221" s="614">
        <v>10000</v>
      </c>
      <c r="H2221" s="639">
        <f>G2221+D1378</f>
        <v>10000</v>
      </c>
    </row>
    <row r="2222" spans="7:8" ht="12.75" hidden="1">
      <c r="G2222" s="614">
        <v>46000</v>
      </c>
      <c r="H2222" s="640">
        <f>D1379+G2222</f>
        <v>46000</v>
      </c>
    </row>
    <row r="2223" spans="7:8" ht="12.75" hidden="1">
      <c r="G2223" s="614"/>
      <c r="H2223" s="639"/>
    </row>
    <row r="2224" spans="7:8" ht="12.75" hidden="1">
      <c r="G2224" s="614"/>
      <c r="H2224" s="639"/>
    </row>
    <row r="2225" spans="7:8" ht="12.75" hidden="1">
      <c r="G2225" s="614"/>
      <c r="H2225" s="639"/>
    </row>
    <row r="2226" spans="7:8" ht="12.75" hidden="1">
      <c r="G2226" s="614"/>
      <c r="H2226" s="639"/>
    </row>
    <row r="2227" spans="7:8" ht="12.75" hidden="1">
      <c r="G2227" s="614">
        <v>100000</v>
      </c>
      <c r="H2227" s="640">
        <f>D1384+G2227</f>
        <v>100000</v>
      </c>
    </row>
    <row r="2228" spans="7:8" ht="12.75" hidden="1">
      <c r="G2228" s="617"/>
      <c r="H2228" s="640"/>
    </row>
    <row r="2229" spans="7:8" ht="12.75" hidden="1">
      <c r="G2229" s="617"/>
      <c r="H2229" s="640"/>
    </row>
    <row r="2230" spans="7:8" ht="12.75" hidden="1">
      <c r="G2230" s="614"/>
      <c r="H2230" s="639"/>
    </row>
    <row r="2231" spans="7:8" ht="12.75" hidden="1">
      <c r="G2231" s="614"/>
      <c r="H2231" s="639"/>
    </row>
    <row r="2232" spans="7:8" ht="12.75" hidden="1">
      <c r="G2232" s="614"/>
      <c r="H2232" s="639"/>
    </row>
    <row r="2233" spans="7:8" ht="12.75" hidden="1">
      <c r="G2233" s="620">
        <f>SUM(G2178:G2232)</f>
        <v>36371000</v>
      </c>
      <c r="H2233" s="640">
        <f>SUM(H2178:H2232)</f>
        <v>86846000</v>
      </c>
    </row>
    <row r="2234" spans="7:8" ht="12.75" hidden="1">
      <c r="G2234" s="614"/>
      <c r="H2234" s="639"/>
    </row>
    <row r="2235" spans="7:8" ht="12.75" hidden="1">
      <c r="G2235" s="1182"/>
      <c r="H2235" s="1183"/>
    </row>
    <row r="2236" spans="7:8" ht="12.75" hidden="1">
      <c r="G2236" s="1184"/>
      <c r="H2236" s="1185"/>
    </row>
    <row r="2237" spans="7:8" ht="12.75" hidden="1">
      <c r="G2237" s="1184"/>
      <c r="H2237" s="1185"/>
    </row>
    <row r="2238" spans="7:8" ht="12.75" hidden="1">
      <c r="G2238" s="1184"/>
      <c r="H2238" s="1185"/>
    </row>
    <row r="2239" spans="7:8" ht="12.75" hidden="1">
      <c r="G2239" s="1184"/>
      <c r="H2239" s="1185"/>
    </row>
    <row r="2240" spans="7:8" ht="12.75" hidden="1">
      <c r="G2240" s="1184"/>
      <c r="H2240" s="1185"/>
    </row>
    <row r="2241" spans="7:8" ht="13.5" thickTop="1">
      <c r="G2241" s="854"/>
      <c r="H2241" s="854"/>
    </row>
    <row r="2242" spans="7:8" ht="12.75">
      <c r="G2242" s="854"/>
      <c r="H2242" s="854"/>
    </row>
    <row r="2243" spans="7:8" ht="12.75">
      <c r="G2243" s="1194"/>
      <c r="H2243" s="1194"/>
    </row>
    <row r="2244" spans="7:8" ht="12.75">
      <c r="G2244" s="1194"/>
      <c r="H2244" s="1194"/>
    </row>
    <row r="2245" spans="7:8" ht="12.75">
      <c r="G2245" s="1194"/>
      <c r="H2245" s="1194"/>
    </row>
    <row r="2246" spans="7:8" ht="12.75">
      <c r="G2246" s="1194"/>
      <c r="H2246" s="1194"/>
    </row>
    <row r="2247" spans="7:8" ht="12.75">
      <c r="G2247" s="1194"/>
      <c r="H2247" s="1194"/>
    </row>
    <row r="2248" spans="7:8" ht="12.75">
      <c r="G2248" s="854"/>
      <c r="H2248" s="854"/>
    </row>
    <row r="2249" spans="7:8" ht="12.75">
      <c r="G2249" s="854"/>
      <c r="H2249" s="854"/>
    </row>
    <row r="2250" spans="7:8" ht="12.75">
      <c r="G2250" s="854"/>
      <c r="H2250" s="854"/>
    </row>
    <row r="2251" spans="7:8" ht="12.75">
      <c r="G2251" s="854"/>
      <c r="H2251" s="854"/>
    </row>
    <row r="2252" spans="7:8" ht="12.75">
      <c r="G2252" s="854"/>
      <c r="H2252" s="854"/>
    </row>
    <row r="2253" spans="7:8" ht="12.75">
      <c r="G2253" s="854"/>
      <c r="H2253" s="854"/>
    </row>
    <row r="2254" spans="7:8" ht="12.75">
      <c r="G2254" s="854"/>
      <c r="H2254" s="854"/>
    </row>
    <row r="2255" spans="7:8" ht="12.75">
      <c r="G2255" s="854"/>
      <c r="H2255" s="854"/>
    </row>
    <row r="2256" spans="7:8" ht="12.75">
      <c r="G2256" s="854"/>
      <c r="H2256" s="854"/>
    </row>
    <row r="2257" spans="7:8" ht="12.75">
      <c r="G2257" s="854"/>
      <c r="H2257" s="854"/>
    </row>
    <row r="2258" spans="7:8" ht="12.75">
      <c r="G2258" s="854"/>
      <c r="H2258" s="854"/>
    </row>
    <row r="2259" spans="7:8" ht="12.75">
      <c r="G2259" s="854"/>
      <c r="H2259" s="854"/>
    </row>
    <row r="2260" spans="7:8" ht="12.75">
      <c r="G2260" s="854"/>
      <c r="H2260" s="854"/>
    </row>
    <row r="2261" spans="7:8" ht="12.75">
      <c r="G2261" s="854"/>
      <c r="H2261" s="854"/>
    </row>
    <row r="2262" spans="7:8" ht="12.75">
      <c r="G2262" s="854"/>
      <c r="H2262" s="854"/>
    </row>
    <row r="2263" spans="7:8" ht="12.75">
      <c r="G2263" s="854"/>
      <c r="H2263" s="854"/>
    </row>
    <row r="2264" spans="7:8" ht="12.75">
      <c r="G2264" s="854"/>
      <c r="H2264" s="854"/>
    </row>
    <row r="2265" spans="7:8" ht="12.75">
      <c r="G2265" s="657"/>
      <c r="H2265" s="658"/>
    </row>
    <row r="2266" spans="7:8" ht="12.75">
      <c r="G2266" s="614"/>
      <c r="H2266" s="639"/>
    </row>
    <row r="2267" spans="7:8" ht="12.75">
      <c r="G2267" s="614"/>
      <c r="H2267" s="639"/>
    </row>
    <row r="2268" spans="7:8" ht="12.75">
      <c r="G2268" s="614"/>
      <c r="H2268" s="639"/>
    </row>
    <row r="2269" spans="7:8" ht="12.75">
      <c r="G2269" s="614"/>
      <c r="H2269" s="639"/>
    </row>
    <row r="2270" spans="7:8" ht="12.75">
      <c r="G2270" s="614"/>
      <c r="H2270" s="639"/>
    </row>
    <row r="2271" spans="7:8" ht="12.75">
      <c r="G2271" s="614"/>
      <c r="H2271" s="639"/>
    </row>
    <row r="2272" spans="7:8" ht="12.75">
      <c r="G2272" s="614"/>
      <c r="H2272" s="639"/>
    </row>
    <row r="2273" spans="7:8" ht="12.75">
      <c r="G2273" s="614"/>
      <c r="H2273" s="639"/>
    </row>
    <row r="2274" spans="7:8" ht="12.75">
      <c r="G2274" s="614"/>
      <c r="H2274" s="639"/>
    </row>
    <row r="2275" spans="7:8" ht="12.75">
      <c r="G2275" s="614"/>
      <c r="H2275" s="639"/>
    </row>
    <row r="2276" spans="7:8" ht="12.75">
      <c r="G2276" s="614"/>
      <c r="H2276" s="639"/>
    </row>
    <row r="2277" spans="7:8" ht="12.75">
      <c r="G2277" s="614"/>
      <c r="H2277" s="639"/>
    </row>
    <row r="2278" spans="7:8" ht="12.75">
      <c r="G2278" s="614"/>
      <c r="H2278" s="639"/>
    </row>
    <row r="2279" spans="7:8" ht="12.75">
      <c r="G2279" s="614"/>
      <c r="H2279" s="639"/>
    </row>
    <row r="2280" spans="7:8" ht="12.75">
      <c r="G2280" s="614"/>
      <c r="H2280" s="639"/>
    </row>
    <row r="2281" spans="7:8" ht="12.75">
      <c r="G2281" s="614"/>
      <c r="H2281" s="639"/>
    </row>
    <row r="2282" spans="7:8" ht="12.75">
      <c r="G2282" s="614"/>
      <c r="H2282" s="639"/>
    </row>
    <row r="2283" spans="7:8" ht="12.75">
      <c r="G2283" s="614"/>
      <c r="H2283" s="639"/>
    </row>
    <row r="2284" spans="7:8" ht="12.75">
      <c r="G2284" s="614"/>
      <c r="H2284" s="639"/>
    </row>
    <row r="2285" spans="7:8" ht="12.75">
      <c r="G2285" s="614"/>
      <c r="H2285" s="639"/>
    </row>
    <row r="2286" spans="7:8" ht="12.75">
      <c r="G2286" s="614"/>
      <c r="H2286" s="639"/>
    </row>
    <row r="2287" spans="7:8" ht="12.75">
      <c r="G2287" s="614"/>
      <c r="H2287" s="639"/>
    </row>
    <row r="2288" spans="7:8" ht="12.75">
      <c r="G2288" s="614"/>
      <c r="H2288" s="639"/>
    </row>
    <row r="2289" spans="7:8" ht="12.75">
      <c r="G2289" s="614"/>
      <c r="H2289" s="639"/>
    </row>
    <row r="2290" spans="7:8" ht="12.75">
      <c r="G2290" s="614"/>
      <c r="H2290" s="639"/>
    </row>
    <row r="2291" spans="7:8" ht="12.75">
      <c r="G2291" s="614"/>
      <c r="H2291" s="639"/>
    </row>
    <row r="2292" spans="7:8" ht="12.75">
      <c r="G2292" s="614"/>
      <c r="H2292" s="639"/>
    </row>
    <row r="2293" spans="7:8" ht="12.75">
      <c r="G2293" s="614"/>
      <c r="H2293" s="639"/>
    </row>
    <row r="2294" spans="7:8" ht="12.75">
      <c r="G2294" s="614"/>
      <c r="H2294" s="639"/>
    </row>
    <row r="2295" spans="7:8" ht="12.75">
      <c r="G2295" s="614"/>
      <c r="H2295" s="639"/>
    </row>
    <row r="2296" spans="7:8" ht="12.75">
      <c r="G2296" s="614"/>
      <c r="H2296" s="639"/>
    </row>
    <row r="2297" spans="7:8" ht="12.75">
      <c r="G2297" s="614"/>
      <c r="H2297" s="639"/>
    </row>
    <row r="2298" spans="7:8" ht="12.75">
      <c r="G2298" s="614"/>
      <c r="H2298" s="639"/>
    </row>
    <row r="2299" spans="7:8" ht="12.75">
      <c r="G2299" s="614"/>
      <c r="H2299" s="639"/>
    </row>
    <row r="2300" spans="7:8" ht="12.75">
      <c r="G2300" s="614"/>
      <c r="H2300" s="639"/>
    </row>
    <row r="2301" spans="7:8" ht="12.75">
      <c r="G2301" s="614"/>
      <c r="H2301" s="639"/>
    </row>
    <row r="2302" spans="7:8" ht="12.75">
      <c r="G2302" s="614"/>
      <c r="H2302" s="639"/>
    </row>
    <row r="2303" spans="7:8" ht="12.75">
      <c r="G2303" s="614"/>
      <c r="H2303" s="639"/>
    </row>
    <row r="2304" spans="7:8" ht="12.75">
      <c r="G2304" s="614"/>
      <c r="H2304" s="639"/>
    </row>
    <row r="2305" spans="7:8" ht="12.75">
      <c r="G2305" s="614"/>
      <c r="H2305" s="639"/>
    </row>
    <row r="2306" spans="7:8" ht="12.75">
      <c r="G2306" s="614"/>
      <c r="H2306" s="639"/>
    </row>
    <row r="2307" spans="7:8" ht="12.75">
      <c r="G2307" s="614"/>
      <c r="H2307" s="639"/>
    </row>
    <row r="2308" spans="7:8" ht="12.75">
      <c r="G2308" s="614"/>
      <c r="H2308" s="639"/>
    </row>
    <row r="2309" spans="7:8" ht="12.75">
      <c r="G2309" s="620"/>
      <c r="H2309" s="639"/>
    </row>
    <row r="2310" spans="7:8" ht="12.75">
      <c r="G2310" s="617"/>
      <c r="H2310" s="640"/>
    </row>
    <row r="2311" spans="7:8" ht="12.75">
      <c r="G2311" s="617"/>
      <c r="H2311" s="640"/>
    </row>
    <row r="2312" spans="7:8" ht="12.75">
      <c r="G2312" s="614"/>
      <c r="H2312" s="639"/>
    </row>
    <row r="2313" spans="7:8" ht="12.75">
      <c r="G2313" s="614"/>
      <c r="H2313" s="639"/>
    </row>
    <row r="2314" spans="7:8" ht="12.75">
      <c r="G2314" s="614"/>
      <c r="H2314" s="639"/>
    </row>
    <row r="2315" spans="7:8" ht="12.75">
      <c r="G2315" s="614"/>
      <c r="H2315" s="639"/>
    </row>
    <row r="2316" spans="7:8" ht="12.75">
      <c r="G2316" s="614"/>
      <c r="H2316" s="639"/>
    </row>
    <row r="2317" spans="7:8" ht="12.75">
      <c r="G2317" s="614"/>
      <c r="H2317" s="640"/>
    </row>
    <row r="2318" spans="7:8" ht="12.75">
      <c r="G2318" s="614"/>
      <c r="H2318" s="639"/>
    </row>
    <row r="2319" spans="7:8" ht="12.75">
      <c r="G2319" s="614"/>
      <c r="H2319" s="639"/>
    </row>
    <row r="2320" spans="7:8" ht="12.75">
      <c r="G2320" s="614"/>
      <c r="H2320" s="639"/>
    </row>
    <row r="2321" spans="7:8" ht="12.75">
      <c r="G2321" s="620"/>
      <c r="H2321" s="640"/>
    </row>
    <row r="2322" spans="7:8" ht="12.75">
      <c r="G2322" s="617"/>
      <c r="H2322" s="640"/>
    </row>
    <row r="2323" spans="7:8" ht="12.75">
      <c r="G2323" s="614"/>
      <c r="H2323" s="640"/>
    </row>
    <row r="2324" spans="7:8" ht="12.75">
      <c r="G2324" s="614"/>
      <c r="H2324" s="640"/>
    </row>
    <row r="2325" spans="7:8" ht="12.75">
      <c r="G2325" s="614"/>
      <c r="H2325" s="639"/>
    </row>
    <row r="2326" spans="7:8" ht="12.75">
      <c r="G2326" s="614"/>
      <c r="H2326" s="639"/>
    </row>
    <row r="2327" spans="7:8" ht="12.75">
      <c r="G2327" s="614"/>
      <c r="H2327" s="639"/>
    </row>
    <row r="2328" spans="7:8" ht="12.75">
      <c r="G2328" s="614"/>
      <c r="H2328" s="640"/>
    </row>
    <row r="2329" spans="7:8" ht="12.75">
      <c r="G2329" s="643"/>
      <c r="H2329" s="644"/>
    </row>
    <row r="2330" spans="7:8" ht="12.75">
      <c r="G2330" s="910"/>
      <c r="H2330" s="911"/>
    </row>
    <row r="2331" spans="7:8" ht="12.75">
      <c r="G2331" s="657"/>
      <c r="H2331" s="658"/>
    </row>
    <row r="2332" spans="7:8" ht="12.75">
      <c r="G2332" s="620"/>
      <c r="H2332" s="640"/>
    </row>
    <row r="2333" spans="7:8" ht="12.75">
      <c r="G2333" s="617"/>
      <c r="H2333" s="640"/>
    </row>
    <row r="2334" spans="7:8" ht="12.75">
      <c r="G2334" s="614"/>
      <c r="H2334" s="639"/>
    </row>
    <row r="2335" spans="7:8" ht="12.75">
      <c r="G2335" s="614"/>
      <c r="H2335" s="639"/>
    </row>
    <row r="2336" spans="7:8" ht="12.75">
      <c r="G2336" s="614"/>
      <c r="H2336" s="639"/>
    </row>
    <row r="2337" spans="7:8" ht="12.75">
      <c r="G2337" s="614"/>
      <c r="H2337" s="640"/>
    </row>
    <row r="2338" spans="7:8" ht="12.75">
      <c r="G2338" s="620"/>
      <c r="H2338" s="640"/>
    </row>
    <row r="2339" spans="7:8" ht="12.75">
      <c r="G2339" s="617"/>
      <c r="H2339" s="640"/>
    </row>
    <row r="2340" spans="7:8" ht="12.75">
      <c r="G2340" s="614"/>
      <c r="H2340" s="640"/>
    </row>
    <row r="2341" spans="7:8" ht="12.75">
      <c r="G2341" s="614"/>
      <c r="H2341" s="640"/>
    </row>
    <row r="2342" spans="7:8" ht="12.75">
      <c r="G2342" s="614"/>
      <c r="H2342" s="639"/>
    </row>
    <row r="2343" spans="7:8" ht="12.75">
      <c r="G2343" s="614"/>
      <c r="H2343" s="639"/>
    </row>
    <row r="2344" spans="7:8" ht="12.75">
      <c r="G2344" s="614"/>
      <c r="H2344" s="639"/>
    </row>
    <row r="2345" spans="7:8" ht="12.75">
      <c r="G2345" s="614"/>
      <c r="H2345" s="639"/>
    </row>
    <row r="2346" spans="7:8" ht="12.75">
      <c r="G2346" s="614"/>
      <c r="H2346" s="639"/>
    </row>
    <row r="2347" spans="7:8" ht="12.75">
      <c r="G2347" s="620"/>
      <c r="H2347" s="640"/>
    </row>
    <row r="2348" spans="7:8" ht="12.75">
      <c r="G2348" s="620"/>
      <c r="H2348" s="640"/>
    </row>
    <row r="2349" spans="7:8" ht="12.75">
      <c r="G2349" s="617"/>
      <c r="H2349" s="640"/>
    </row>
    <row r="2350" spans="7:8" ht="12.75">
      <c r="G2350" s="617"/>
      <c r="H2350" s="640"/>
    </row>
    <row r="2351" spans="7:8" ht="12.75">
      <c r="G2351" s="1188"/>
      <c r="H2351" s="1189"/>
    </row>
    <row r="2352" spans="7:8" ht="12.75">
      <c r="G2352" s="1190"/>
      <c r="H2352" s="1191"/>
    </row>
    <row r="2353" spans="7:8" ht="12.75">
      <c r="G2353" s="1190"/>
      <c r="H2353" s="1191"/>
    </row>
    <row r="2354" spans="7:8" ht="12.75">
      <c r="G2354" s="1192"/>
      <c r="H2354" s="1193"/>
    </row>
    <row r="2355" spans="7:8" ht="12.75">
      <c r="G2355" s="617"/>
      <c r="H2355" s="640"/>
    </row>
    <row r="2356" spans="7:8" ht="12.75">
      <c r="G2356" s="617"/>
      <c r="H2356" s="640"/>
    </row>
    <row r="2357" spans="7:8" ht="12.75">
      <c r="G2357" s="617"/>
      <c r="H2357" s="640"/>
    </row>
    <row r="2358" spans="7:8" ht="12.75">
      <c r="G2358" s="617"/>
      <c r="H2358" s="640"/>
    </row>
    <row r="2359" spans="7:8" ht="12.75">
      <c r="G2359" s="617"/>
      <c r="H2359" s="640"/>
    </row>
    <row r="2360" spans="7:8" ht="12.75">
      <c r="G2360" s="617"/>
      <c r="H2360" s="640"/>
    </row>
    <row r="2361" spans="7:8" ht="12.75">
      <c r="G2361" s="617"/>
      <c r="H2361" s="640"/>
    </row>
    <row r="2362" spans="7:8" ht="12.75">
      <c r="G2362" s="617"/>
      <c r="H2362" s="640"/>
    </row>
    <row r="2363" spans="7:8" ht="12.75">
      <c r="G2363" s="617"/>
      <c r="H2363" s="640"/>
    </row>
    <row r="2364" spans="7:8" ht="12.75">
      <c r="G2364" s="617"/>
      <c r="H2364" s="640"/>
    </row>
    <row r="2365" spans="7:8" ht="12.75">
      <c r="G2365" s="617"/>
      <c r="H2365" s="640"/>
    </row>
    <row r="2366" spans="7:8" ht="12.75">
      <c r="G2366" s="621"/>
      <c r="H2366" s="640"/>
    </row>
    <row r="2367" spans="7:8" ht="12.75">
      <c r="G2367" s="617"/>
      <c r="H2367" s="640"/>
    </row>
    <row r="2368" spans="7:8" ht="12.75">
      <c r="G2368" s="617"/>
      <c r="H2368" s="640"/>
    </row>
    <row r="2369" spans="7:8" ht="12.75">
      <c r="G2369" s="617"/>
      <c r="H2369" s="640"/>
    </row>
    <row r="2370" spans="7:8" ht="12.75">
      <c r="G2370" s="617"/>
      <c r="H2370" s="640"/>
    </row>
    <row r="2371" spans="7:8" ht="12.75">
      <c r="G2371" s="617"/>
      <c r="H2371" s="640"/>
    </row>
    <row r="2372" spans="7:8" ht="12.75">
      <c r="G2372" s="617"/>
      <c r="H2372" s="640"/>
    </row>
    <row r="2373" spans="7:8" ht="12.75">
      <c r="G2373" s="617"/>
      <c r="H2373" s="640"/>
    </row>
    <row r="2374" spans="7:8" ht="12.75">
      <c r="G2374" s="617"/>
      <c r="H2374" s="640"/>
    </row>
    <row r="2375" spans="7:8" ht="12.75">
      <c r="G2375" s="617"/>
      <c r="H2375" s="640"/>
    </row>
    <row r="2376" spans="7:8" ht="12.75">
      <c r="G2376" s="617"/>
      <c r="H2376" s="640"/>
    </row>
    <row r="2377" spans="7:8" ht="12.75">
      <c r="G2377" s="617"/>
      <c r="H2377" s="640"/>
    </row>
    <row r="2378" spans="7:8" ht="12.75">
      <c r="G2378" s="617"/>
      <c r="H2378" s="640"/>
    </row>
    <row r="2379" spans="7:8" ht="12.75">
      <c r="G2379" s="617"/>
      <c r="H2379" s="640"/>
    </row>
    <row r="2380" spans="7:8" ht="12.75">
      <c r="G2380" s="617"/>
      <c r="H2380" s="640"/>
    </row>
    <row r="2381" spans="7:8" ht="12.75">
      <c r="G2381" s="621"/>
      <c r="H2381" s="640"/>
    </row>
    <row r="2382" spans="7:8" ht="12.75">
      <c r="G2382" s="614"/>
      <c r="H2382" s="639"/>
    </row>
    <row r="2383" spans="7:8" ht="12.75">
      <c r="G2383" s="614"/>
      <c r="H2383" s="639"/>
    </row>
    <row r="2384" spans="7:8" ht="12.75">
      <c r="G2384" s="614"/>
      <c r="H2384" s="639"/>
    </row>
    <row r="2385" spans="7:8" ht="12.75">
      <c r="G2385" s="614"/>
      <c r="H2385" s="639"/>
    </row>
    <row r="2386" spans="7:8" ht="12.75">
      <c r="G2386" s="614"/>
      <c r="H2386" s="639"/>
    </row>
    <row r="2387" spans="7:8" ht="12.75">
      <c r="G2387" s="614"/>
      <c r="H2387" s="639"/>
    </row>
    <row r="2388" spans="7:8" ht="12.75">
      <c r="G2388" s="614"/>
      <c r="H2388" s="639"/>
    </row>
    <row r="2389" spans="7:8" ht="12.75">
      <c r="G2389" s="614"/>
      <c r="H2389" s="639"/>
    </row>
    <row r="2390" spans="7:8" ht="12.75">
      <c r="G2390" s="620"/>
      <c r="H2390" s="639"/>
    </row>
    <row r="2391" spans="7:8" ht="12.75">
      <c r="G2391" s="620"/>
      <c r="H2391" s="639"/>
    </row>
    <row r="2392" spans="7:8" ht="12.75">
      <c r="G2392" s="620"/>
      <c r="H2392" s="639"/>
    </row>
    <row r="2393" spans="7:8" ht="12.75">
      <c r="G2393" s="620"/>
      <c r="H2393" s="639"/>
    </row>
    <row r="2394" spans="7:8" ht="12.75">
      <c r="G2394" s="620"/>
      <c r="H2394" s="639"/>
    </row>
    <row r="2395" spans="7:8" ht="12.75">
      <c r="G2395" s="620"/>
      <c r="H2395" s="639"/>
    </row>
    <row r="2396" spans="7:8" ht="12.75">
      <c r="G2396" s="620"/>
      <c r="H2396" s="639"/>
    </row>
    <row r="2397" spans="7:8" ht="12.75">
      <c r="G2397" s="614"/>
      <c r="H2397" s="639"/>
    </row>
    <row r="2398" spans="7:8" ht="12.75">
      <c r="G2398" s="1182"/>
      <c r="H2398" s="1183"/>
    </row>
    <row r="2399" spans="7:8" ht="12.75">
      <c r="G2399" s="1184"/>
      <c r="H2399" s="1185"/>
    </row>
    <row r="2400" spans="7:8" ht="12.75">
      <c r="G2400" s="1184"/>
      <c r="H2400" s="1185"/>
    </row>
    <row r="2401" spans="7:8" ht="12.75">
      <c r="G2401" s="1184"/>
      <c r="H2401" s="1185"/>
    </row>
    <row r="2402" spans="7:8" ht="12.75">
      <c r="G2402" s="1184"/>
      <c r="H2402" s="1185"/>
    </row>
    <row r="2403" spans="7:8" ht="12.75">
      <c r="G2403" s="1184"/>
      <c r="H2403" s="1185"/>
    </row>
    <row r="2404" spans="7:8" ht="12.75">
      <c r="G2404" s="1186"/>
      <c r="H2404" s="1187"/>
    </row>
    <row r="2405" spans="7:8" ht="12.75">
      <c r="G2405" s="614"/>
      <c r="H2405" s="639"/>
    </row>
    <row r="2406" spans="7:8" ht="12.75">
      <c r="G2406" s="614"/>
      <c r="H2406" s="639"/>
    </row>
    <row r="2407" spans="7:8" ht="12.75">
      <c r="G2407" s="614"/>
      <c r="H2407" s="639"/>
    </row>
    <row r="2408" spans="7:8" ht="12.75">
      <c r="G2408" s="614"/>
      <c r="H2408" s="639"/>
    </row>
    <row r="2409" spans="7:8" ht="12.75">
      <c r="G2409" s="614"/>
      <c r="H2409" s="639"/>
    </row>
    <row r="2410" spans="7:8" ht="12.75">
      <c r="G2410" s="614"/>
      <c r="H2410" s="639"/>
    </row>
    <row r="2411" spans="7:8" ht="12.75">
      <c r="G2411" s="614"/>
      <c r="H2411" s="639"/>
    </row>
    <row r="2412" spans="7:8" ht="12.75">
      <c r="G2412" s="614"/>
      <c r="H2412" s="639"/>
    </row>
    <row r="2413" spans="7:8" ht="12.75">
      <c r="G2413" s="614"/>
      <c r="H2413" s="639"/>
    </row>
    <row r="2414" spans="7:8" ht="12.75">
      <c r="G2414" s="614"/>
      <c r="H2414" s="639"/>
    </row>
    <row r="2415" spans="7:8" ht="12.75">
      <c r="G2415" s="614"/>
      <c r="H2415" s="639"/>
    </row>
    <row r="2416" spans="7:8" ht="12.75">
      <c r="G2416" s="614"/>
      <c r="H2416" s="639"/>
    </row>
    <row r="2417" spans="7:8" ht="12.75">
      <c r="G2417" s="614"/>
      <c r="H2417" s="639"/>
    </row>
    <row r="2418" spans="7:8" ht="12.75">
      <c r="G2418" s="614"/>
      <c r="H2418" s="639"/>
    </row>
    <row r="2419" spans="7:8" ht="12.75">
      <c r="G2419" s="614"/>
      <c r="H2419" s="639"/>
    </row>
    <row r="2420" spans="7:8" ht="12.75">
      <c r="G2420" s="614"/>
      <c r="H2420" s="639"/>
    </row>
    <row r="2421" spans="7:8" ht="12.75">
      <c r="G2421" s="614"/>
      <c r="H2421" s="639"/>
    </row>
    <row r="2422" spans="7:8" ht="12.75">
      <c r="G2422" s="614"/>
      <c r="H2422" s="639"/>
    </row>
    <row r="2423" spans="7:8" ht="12.75">
      <c r="G2423" s="614"/>
      <c r="H2423" s="639"/>
    </row>
    <row r="2424" spans="7:8" ht="12.75">
      <c r="G2424" s="614"/>
      <c r="H2424" s="639"/>
    </row>
    <row r="2425" spans="7:8" ht="12.75">
      <c r="G2425" s="614"/>
      <c r="H2425" s="639"/>
    </row>
    <row r="2426" spans="7:8" ht="12.75">
      <c r="G2426" s="614"/>
      <c r="H2426" s="639"/>
    </row>
    <row r="2427" spans="7:8" ht="12.75">
      <c r="G2427" s="614"/>
      <c r="H2427" s="639"/>
    </row>
    <row r="2428" spans="7:8" ht="12.75">
      <c r="G2428" s="614"/>
      <c r="H2428" s="639"/>
    </row>
    <row r="2429" spans="7:8" ht="12.75">
      <c r="G2429" s="614"/>
      <c r="H2429" s="639"/>
    </row>
    <row r="2430" spans="7:8" ht="12.75">
      <c r="G2430" s="614"/>
      <c r="H2430" s="639"/>
    </row>
    <row r="2431" spans="7:8" ht="12.75">
      <c r="G2431" s="614"/>
      <c r="H2431" s="639"/>
    </row>
    <row r="2432" spans="7:8" ht="12.75">
      <c r="G2432" s="614"/>
      <c r="H2432" s="639"/>
    </row>
    <row r="2433" spans="7:8" ht="12.75">
      <c r="G2433" s="614"/>
      <c r="H2433" s="639"/>
    </row>
    <row r="2434" spans="7:8" ht="12.75">
      <c r="G2434" s="614"/>
      <c r="H2434" s="639"/>
    </row>
    <row r="2435" spans="7:8" ht="12.75">
      <c r="G2435" s="614"/>
      <c r="H2435" s="639"/>
    </row>
    <row r="2436" spans="7:8" ht="12.75">
      <c r="G2436" s="614"/>
      <c r="H2436" s="639"/>
    </row>
    <row r="2437" spans="7:8" ht="12.75">
      <c r="G2437" s="614"/>
      <c r="H2437" s="639"/>
    </row>
    <row r="2438" spans="7:8" ht="12.75">
      <c r="G2438" s="614"/>
      <c r="H2438" s="639"/>
    </row>
    <row r="2439" spans="7:8" ht="12.75">
      <c r="G2439" s="614"/>
      <c r="H2439" s="639"/>
    </row>
    <row r="2440" spans="7:8" ht="12.75">
      <c r="G2440" s="614"/>
      <c r="H2440" s="639"/>
    </row>
    <row r="2441" spans="7:8" ht="12.75">
      <c r="G2441" s="614"/>
      <c r="H2441" s="639"/>
    </row>
    <row r="2442" spans="7:8" ht="12.75">
      <c r="G2442" s="912"/>
      <c r="H2442" s="639"/>
    </row>
    <row r="2443" spans="7:8" ht="12.75">
      <c r="G2443" s="614"/>
      <c r="H2443" s="639"/>
    </row>
    <row r="2444" spans="7:8" ht="12.75">
      <c r="G2444" s="614"/>
      <c r="H2444" s="639"/>
    </row>
    <row r="2445" spans="7:8" ht="12.75">
      <c r="G2445" s="614"/>
      <c r="H2445" s="639"/>
    </row>
    <row r="2446" spans="7:8" ht="12.75">
      <c r="G2446" s="614"/>
      <c r="H2446" s="639"/>
    </row>
    <row r="2447" spans="7:8" ht="12.75">
      <c r="G2447" s="614"/>
      <c r="H2447" s="639"/>
    </row>
    <row r="2448" spans="7:8" ht="12.75">
      <c r="G2448" s="614"/>
      <c r="H2448" s="639"/>
    </row>
    <row r="2449" spans="7:8" ht="12.75">
      <c r="G2449" s="1182"/>
      <c r="H2449" s="1183"/>
    </row>
    <row r="2450" spans="7:8" ht="12.75">
      <c r="G2450" s="1184"/>
      <c r="H2450" s="1185"/>
    </row>
    <row r="2451" spans="7:8" ht="12.75">
      <c r="G2451" s="1184"/>
      <c r="H2451" s="1185"/>
    </row>
    <row r="2452" spans="7:8" ht="12.75">
      <c r="G2452" s="1184"/>
      <c r="H2452" s="1185"/>
    </row>
    <row r="2453" spans="7:8" ht="12.75">
      <c r="G2453" s="1184"/>
      <c r="H2453" s="1185"/>
    </row>
    <row r="2454" spans="7:8" ht="12.75">
      <c r="G2454" s="1184"/>
      <c r="H2454" s="1185"/>
    </row>
    <row r="2455" spans="7:8" ht="12.75">
      <c r="G2455" s="1186"/>
      <c r="H2455" s="1187"/>
    </row>
    <row r="2456" spans="7:8" ht="12.75">
      <c r="G2456" s="620"/>
      <c r="H2456" s="639"/>
    </row>
    <row r="2457" spans="7:8" ht="12.75">
      <c r="G2457" s="614"/>
      <c r="H2457" s="639"/>
    </row>
    <row r="2458" spans="7:8" ht="12.75">
      <c r="G2458" s="614"/>
      <c r="H2458" s="639"/>
    </row>
    <row r="2459" spans="7:8" ht="12.75">
      <c r="G2459" s="617"/>
      <c r="H2459" s="640"/>
    </row>
    <row r="2460" spans="7:8" ht="12.75">
      <c r="G2460" s="617"/>
      <c r="H2460" s="640"/>
    </row>
    <row r="2461" spans="7:8" ht="12.75">
      <c r="G2461" s="614"/>
      <c r="H2461" s="639"/>
    </row>
    <row r="2462" spans="7:8" ht="12.75">
      <c r="G2462" s="614"/>
      <c r="H2462" s="639"/>
    </row>
    <row r="2463" spans="7:8" ht="12.75">
      <c r="G2463" s="614"/>
      <c r="H2463" s="639"/>
    </row>
    <row r="2464" spans="7:8" ht="12.75">
      <c r="G2464" s="614"/>
      <c r="H2464" s="639"/>
    </row>
    <row r="2465" spans="7:8" ht="12.75">
      <c r="G2465" s="614"/>
      <c r="H2465" s="639"/>
    </row>
    <row r="2466" spans="7:8" ht="12.75">
      <c r="G2466" s="614"/>
      <c r="H2466" s="639"/>
    </row>
    <row r="2467" spans="7:8" ht="12.75">
      <c r="G2467" s="614"/>
      <c r="H2467" s="639"/>
    </row>
    <row r="2468" spans="7:8" ht="12.75">
      <c r="G2468" s="614"/>
      <c r="H2468" s="639"/>
    </row>
    <row r="2469" spans="7:8" ht="12.75">
      <c r="G2469" s="617"/>
      <c r="H2469" s="640"/>
    </row>
    <row r="2470" spans="7:8" ht="12.75">
      <c r="G2470" s="617"/>
      <c r="H2470" s="640"/>
    </row>
    <row r="2471" spans="7:8" ht="12.75">
      <c r="G2471" s="617"/>
      <c r="H2471" s="640"/>
    </row>
    <row r="2472" spans="7:8" ht="12.75">
      <c r="G2472" s="614"/>
      <c r="H2472" s="639"/>
    </row>
    <row r="2473" spans="7:8" ht="12.75">
      <c r="G2473" s="617"/>
      <c r="H2473" s="640"/>
    </row>
    <row r="2474" spans="7:8" ht="12.75">
      <c r="G2474" s="617"/>
      <c r="H2474" s="640"/>
    </row>
    <row r="2475" spans="7:8" ht="12.75">
      <c r="G2475" s="614"/>
      <c r="H2475" s="639"/>
    </row>
    <row r="2476" spans="7:8" ht="12.75">
      <c r="G2476" s="614"/>
      <c r="H2476" s="639"/>
    </row>
    <row r="2477" spans="7:8" ht="12.75">
      <c r="G2477" s="614"/>
      <c r="H2477" s="639"/>
    </row>
    <row r="2478" spans="7:8" ht="12.75">
      <c r="G2478" s="614"/>
      <c r="H2478" s="639"/>
    </row>
    <row r="2479" spans="7:8" ht="12.75">
      <c r="G2479" s="1182"/>
      <c r="H2479" s="1183"/>
    </row>
    <row r="2480" spans="7:8" ht="12.75">
      <c r="G2480" s="1184"/>
      <c r="H2480" s="1185"/>
    </row>
    <row r="2481" spans="7:8" ht="12.75">
      <c r="G2481" s="1184"/>
      <c r="H2481" s="1185"/>
    </row>
    <row r="2482" spans="7:8" ht="12.75">
      <c r="G2482" s="1184"/>
      <c r="H2482" s="1185"/>
    </row>
    <row r="2483" spans="7:8" ht="12.75">
      <c r="G2483" s="1184"/>
      <c r="H2483" s="1185"/>
    </row>
    <row r="2484" spans="7:8" ht="12.75">
      <c r="G2484" s="1184"/>
      <c r="H2484" s="1185"/>
    </row>
    <row r="2485" spans="7:8" ht="12.75">
      <c r="G2485" s="1186"/>
      <c r="H2485" s="1187"/>
    </row>
    <row r="2486" spans="7:8" ht="12.75">
      <c r="G2486" s="581"/>
      <c r="H2486" s="797"/>
    </row>
    <row r="2487" spans="7:8" ht="12.75">
      <c r="G2487" s="1182"/>
      <c r="H2487" s="1183"/>
    </row>
    <row r="2488" spans="7:8" ht="12.75">
      <c r="G2488" s="1184"/>
      <c r="H2488" s="1185"/>
    </row>
    <row r="2489" spans="7:8" ht="12.75">
      <c r="G2489" s="1184"/>
      <c r="H2489" s="1185"/>
    </row>
    <row r="2490" spans="7:8" ht="12.75">
      <c r="G2490" s="1184"/>
      <c r="H2490" s="1185"/>
    </row>
    <row r="2491" spans="7:8" ht="12.75">
      <c r="G2491" s="1184"/>
      <c r="H2491" s="1185"/>
    </row>
    <row r="2492" spans="7:8" ht="12.75">
      <c r="G2492" s="1184"/>
      <c r="H2492" s="1185"/>
    </row>
    <row r="2493" spans="7:8" ht="12.75">
      <c r="G2493" s="1184"/>
      <c r="H2493" s="1185"/>
    </row>
    <row r="2494" spans="7:8" ht="12.75">
      <c r="G2494" s="1186"/>
      <c r="H2494" s="1187"/>
    </row>
    <row r="2495" spans="7:8" ht="12.75">
      <c r="G2495" s="614"/>
      <c r="H2495" s="639"/>
    </row>
    <row r="2496" spans="7:8" ht="12.75">
      <c r="G2496" s="614"/>
      <c r="H2496" s="639"/>
    </row>
    <row r="2497" spans="7:8" ht="12.75">
      <c r="G2497" s="614"/>
      <c r="H2497" s="639"/>
    </row>
    <row r="2498" spans="7:8" ht="12.75">
      <c r="G2498" s="614"/>
      <c r="H2498" s="639"/>
    </row>
    <row r="2499" spans="7:8" ht="12.75">
      <c r="G2499" s="614"/>
      <c r="H2499" s="639"/>
    </row>
    <row r="2500" spans="7:8" ht="12.75">
      <c r="G2500" s="614"/>
      <c r="H2500" s="639"/>
    </row>
    <row r="2501" spans="7:8" ht="12.75">
      <c r="G2501" s="614"/>
      <c r="H2501" s="639"/>
    </row>
    <row r="2502" spans="7:8" ht="12.75">
      <c r="G2502" s="614"/>
      <c r="H2502" s="639"/>
    </row>
    <row r="2503" spans="7:8" ht="12.75">
      <c r="G2503" s="614"/>
      <c r="H2503" s="639"/>
    </row>
    <row r="2504" spans="7:8" ht="12.75">
      <c r="G2504" s="614"/>
      <c r="H2504" s="639"/>
    </row>
    <row r="2505" spans="7:8" ht="12.75">
      <c r="G2505" s="614"/>
      <c r="H2505" s="639"/>
    </row>
    <row r="2506" spans="7:8" ht="12.75">
      <c r="G2506" s="614"/>
      <c r="H2506" s="639"/>
    </row>
    <row r="2507" spans="7:8" ht="12.75">
      <c r="G2507" s="614"/>
      <c r="H2507" s="639"/>
    </row>
    <row r="2508" spans="7:8" ht="12.75">
      <c r="G2508" s="614"/>
      <c r="H2508" s="639"/>
    </row>
    <row r="2509" spans="7:8" ht="12.75">
      <c r="G2509" s="614"/>
      <c r="H2509" s="639"/>
    </row>
    <row r="2510" spans="7:8" ht="12.75">
      <c r="G2510" s="614"/>
      <c r="H2510" s="639"/>
    </row>
    <row r="2511" spans="7:8" ht="12.75">
      <c r="G2511" s="614"/>
      <c r="H2511" s="639"/>
    </row>
    <row r="2512" spans="7:8" ht="12.75">
      <c r="G2512" s="614"/>
      <c r="H2512" s="639"/>
    </row>
    <row r="2513" spans="7:8" ht="12.75">
      <c r="G2513" s="614"/>
      <c r="H2513" s="639"/>
    </row>
    <row r="2514" spans="7:8" ht="12.75">
      <c r="G2514" s="614"/>
      <c r="H2514" s="639"/>
    </row>
    <row r="2515" spans="7:8" ht="12.75">
      <c r="G2515" s="614"/>
      <c r="H2515" s="639"/>
    </row>
    <row r="2516" spans="7:8" ht="12.75">
      <c r="G2516" s="614"/>
      <c r="H2516" s="639"/>
    </row>
    <row r="2517" spans="7:8" ht="12.75">
      <c r="G2517" s="614"/>
      <c r="H2517" s="639"/>
    </row>
    <row r="2518" spans="7:8" ht="12.75">
      <c r="G2518" s="614"/>
      <c r="H2518" s="639"/>
    </row>
    <row r="2519" spans="7:8" ht="12.75">
      <c r="G2519" s="614"/>
      <c r="H2519" s="639"/>
    </row>
    <row r="2520" spans="7:8" ht="12.75">
      <c r="G2520" s="614"/>
      <c r="H2520" s="639"/>
    </row>
    <row r="2521" spans="7:8" ht="12.75">
      <c r="G2521" s="614"/>
      <c r="H2521" s="639"/>
    </row>
    <row r="2522" spans="7:8" ht="12.75">
      <c r="G2522" s="614"/>
      <c r="H2522" s="639"/>
    </row>
    <row r="2523" spans="7:8" ht="12.75">
      <c r="G2523" s="614"/>
      <c r="H2523" s="639"/>
    </row>
    <row r="2524" spans="7:8" ht="12.75">
      <c r="G2524" s="614"/>
      <c r="H2524" s="639"/>
    </row>
    <row r="2525" spans="7:8" ht="12.75">
      <c r="G2525" s="614"/>
      <c r="H2525" s="639"/>
    </row>
    <row r="2526" spans="7:8" ht="12.75">
      <c r="G2526" s="614"/>
      <c r="H2526" s="639"/>
    </row>
    <row r="2527" spans="7:8" ht="12.75">
      <c r="G2527" s="614"/>
      <c r="H2527" s="639"/>
    </row>
    <row r="2528" spans="7:8" ht="12.75">
      <c r="G2528" s="614"/>
      <c r="H2528" s="639"/>
    </row>
    <row r="2529" spans="7:8" ht="12.75">
      <c r="G2529" s="614"/>
      <c r="H2529" s="639"/>
    </row>
    <row r="2530" spans="7:8" ht="12.75">
      <c r="G2530" s="614"/>
      <c r="H2530" s="639"/>
    </row>
    <row r="2531" spans="7:8" ht="12.75">
      <c r="G2531" s="614"/>
      <c r="H2531" s="639"/>
    </row>
    <row r="2532" spans="7:8" ht="12.75">
      <c r="G2532" s="614"/>
      <c r="H2532" s="639"/>
    </row>
    <row r="2533" spans="7:8" ht="12.75">
      <c r="G2533" s="614"/>
      <c r="H2533" s="639"/>
    </row>
    <row r="2534" spans="7:8" ht="12.75">
      <c r="G2534" s="614"/>
      <c r="H2534" s="639"/>
    </row>
    <row r="2535" spans="7:8" ht="12.75">
      <c r="G2535" s="614"/>
      <c r="H2535" s="639"/>
    </row>
    <row r="2536" spans="7:8" ht="12.75">
      <c r="G2536" s="614"/>
      <c r="H2536" s="639"/>
    </row>
    <row r="2537" spans="7:8" ht="12.75">
      <c r="G2537" s="614"/>
      <c r="H2537" s="639"/>
    </row>
    <row r="2538" spans="7:8" ht="12.75">
      <c r="G2538" s="614"/>
      <c r="H2538" s="639"/>
    </row>
    <row r="2539" spans="7:8" ht="12.75">
      <c r="G2539" s="614"/>
      <c r="H2539" s="639"/>
    </row>
    <row r="2540" spans="7:8" ht="12.75">
      <c r="G2540" s="614"/>
      <c r="H2540" s="639"/>
    </row>
    <row r="2541" spans="7:8" ht="12.75">
      <c r="G2541" s="614"/>
      <c r="H2541" s="639"/>
    </row>
    <row r="2542" spans="7:8" ht="12.75">
      <c r="G2542" s="614"/>
      <c r="H2542" s="639"/>
    </row>
    <row r="2543" spans="7:8" ht="12.75">
      <c r="G2543" s="614"/>
      <c r="H2543" s="639"/>
    </row>
    <row r="2544" spans="7:8" ht="12.75">
      <c r="G2544" s="614"/>
      <c r="H2544" s="639"/>
    </row>
    <row r="2545" spans="7:8" ht="12.75">
      <c r="G2545" s="614"/>
      <c r="H2545" s="639"/>
    </row>
    <row r="2546" spans="7:8" ht="12.75">
      <c r="G2546" s="614"/>
      <c r="H2546" s="639"/>
    </row>
    <row r="2547" spans="7:8" ht="12.75">
      <c r="G2547" s="614"/>
      <c r="H2547" s="639"/>
    </row>
    <row r="2548" spans="7:8" ht="12.75">
      <c r="G2548" s="614"/>
      <c r="H2548" s="639"/>
    </row>
    <row r="2549" spans="7:8" ht="12.75">
      <c r="G2549" s="614"/>
      <c r="H2549" s="639"/>
    </row>
    <row r="2550" spans="7:8" ht="12.75">
      <c r="G2550" s="614"/>
      <c r="H2550" s="639"/>
    </row>
    <row r="2551" spans="7:8" ht="12.75">
      <c r="G2551" s="614"/>
      <c r="H2551" s="639"/>
    </row>
    <row r="2552" spans="7:8" ht="12.75">
      <c r="G2552" s="614"/>
      <c r="H2552" s="639"/>
    </row>
    <row r="2553" spans="7:8" ht="12.75">
      <c r="G2553" s="614"/>
      <c r="H2553" s="639"/>
    </row>
    <row r="2554" spans="7:8" ht="12.75">
      <c r="G2554" s="614"/>
      <c r="H2554" s="639"/>
    </row>
    <row r="2555" spans="7:8" ht="12.75">
      <c r="G2555" s="614"/>
      <c r="H2555" s="639"/>
    </row>
    <row r="2556" spans="7:8" ht="12.75">
      <c r="G2556" s="620"/>
      <c r="H2556" s="639"/>
    </row>
    <row r="2557" spans="7:8" ht="12.75">
      <c r="G2557" s="614"/>
      <c r="H2557" s="639"/>
    </row>
    <row r="2558" spans="7:8" ht="12.75">
      <c r="G2558" s="1182"/>
      <c r="H2558" s="1183"/>
    </row>
    <row r="2559" spans="7:8" ht="12.75">
      <c r="G2559" s="1184"/>
      <c r="H2559" s="1185"/>
    </row>
    <row r="2560" spans="7:8" ht="12.75">
      <c r="G2560" s="1184"/>
      <c r="H2560" s="1185"/>
    </row>
    <row r="2561" spans="7:8" ht="12.75">
      <c r="G2561" s="1184"/>
      <c r="H2561" s="1185"/>
    </row>
    <row r="2562" spans="7:8" ht="12.75">
      <c r="G2562" s="1184"/>
      <c r="H2562" s="1185"/>
    </row>
    <row r="2563" spans="7:8" ht="12.75">
      <c r="G2563" s="1184"/>
      <c r="H2563" s="1185"/>
    </row>
    <row r="2564" spans="7:8" ht="12.75">
      <c r="G2564" s="1186"/>
      <c r="H2564" s="1187"/>
    </row>
    <row r="2565" spans="7:8" ht="12.75">
      <c r="G2565" s="614"/>
      <c r="H2565" s="639"/>
    </row>
    <row r="2566" spans="7:8" ht="12.75">
      <c r="G2566" s="614"/>
      <c r="H2566" s="639"/>
    </row>
    <row r="2567" spans="7:8" ht="12.75">
      <c r="G2567" s="614"/>
      <c r="H2567" s="639"/>
    </row>
    <row r="2568" spans="7:8" ht="12.75">
      <c r="G2568" s="614"/>
      <c r="H2568" s="639"/>
    </row>
    <row r="2569" spans="7:8" ht="12.75">
      <c r="G2569" s="614"/>
      <c r="H2569" s="639"/>
    </row>
    <row r="2570" spans="7:8" ht="12.75">
      <c r="G2570" s="614"/>
      <c r="H2570" s="639"/>
    </row>
    <row r="2571" spans="7:8" ht="12.75">
      <c r="G2571" s="614"/>
      <c r="H2571" s="639"/>
    </row>
    <row r="2572" spans="7:8" ht="12.75">
      <c r="G2572" s="614"/>
      <c r="H2572" s="639"/>
    </row>
    <row r="2573" spans="7:8" ht="12.75">
      <c r="G2573" s="614"/>
      <c r="H2573" s="639"/>
    </row>
    <row r="2574" spans="7:8" ht="12.75">
      <c r="G2574" s="614"/>
      <c r="H2574" s="639"/>
    </row>
    <row r="2575" spans="7:8" ht="12.75">
      <c r="G2575" s="614"/>
      <c r="H2575" s="639"/>
    </row>
    <row r="2576" spans="7:8" ht="12.75">
      <c r="G2576" s="614"/>
      <c r="H2576" s="639"/>
    </row>
    <row r="2577" spans="7:8" ht="12.75">
      <c r="G2577" s="614"/>
      <c r="H2577" s="639"/>
    </row>
    <row r="2578" spans="7:8" ht="12.75">
      <c r="G2578" s="614"/>
      <c r="H2578" s="639"/>
    </row>
    <row r="2579" spans="7:8" ht="12.75">
      <c r="G2579" s="614"/>
      <c r="H2579" s="639"/>
    </row>
    <row r="2580" spans="7:8" ht="12.75">
      <c r="G2580" s="614"/>
      <c r="H2580" s="639"/>
    </row>
    <row r="2581" spans="7:8" ht="12.75">
      <c r="G2581" s="614"/>
      <c r="H2581" s="639"/>
    </row>
    <row r="2582" spans="7:8" ht="12.75">
      <c r="G2582" s="614"/>
      <c r="H2582" s="639"/>
    </row>
    <row r="2583" spans="7:8" ht="12.75">
      <c r="G2583" s="614"/>
      <c r="H2583" s="639"/>
    </row>
    <row r="2584" spans="7:8" ht="12.75">
      <c r="G2584" s="614"/>
      <c r="H2584" s="913"/>
    </row>
    <row r="2585" spans="7:8" ht="12.75">
      <c r="G2585" s="614"/>
      <c r="H2585" s="639"/>
    </row>
    <row r="2586" spans="7:8" ht="12.75">
      <c r="G2586" s="614"/>
      <c r="H2586" s="639"/>
    </row>
    <row r="2587" spans="7:8" ht="12.75">
      <c r="G2587" s="614"/>
      <c r="H2587" s="639"/>
    </row>
    <row r="2588" spans="7:8" ht="12.75">
      <c r="G2588" s="614"/>
      <c r="H2588" s="639"/>
    </row>
    <row r="2589" spans="7:8" ht="12.75">
      <c r="G2589" s="614"/>
      <c r="H2589" s="639"/>
    </row>
    <row r="2590" spans="7:8" ht="12.75">
      <c r="G2590" s="614"/>
      <c r="H2590" s="639"/>
    </row>
    <row r="2591" spans="7:8" ht="12.75">
      <c r="G2591" s="614"/>
      <c r="H2591" s="639"/>
    </row>
    <row r="2592" spans="7:8" ht="12.75">
      <c r="G2592" s="614"/>
      <c r="H2592" s="639"/>
    </row>
    <row r="2593" spans="7:8" ht="12.75">
      <c r="G2593" s="614"/>
      <c r="H2593" s="639"/>
    </row>
    <row r="2594" spans="7:8" ht="12.75">
      <c r="G2594" s="620"/>
      <c r="H2594" s="639"/>
    </row>
    <row r="2595" spans="7:8" ht="12.75">
      <c r="G2595" s="614"/>
      <c r="H2595" s="639"/>
    </row>
    <row r="2596" spans="7:8" ht="12.75">
      <c r="G2596" s="1182"/>
      <c r="H2596" s="1183"/>
    </row>
    <row r="2597" spans="7:8" ht="12.75">
      <c r="G2597" s="1184"/>
      <c r="H2597" s="1185"/>
    </row>
    <row r="2598" spans="7:8" ht="12.75">
      <c r="G2598" s="1184"/>
      <c r="H2598" s="1185"/>
    </row>
    <row r="2599" spans="7:8" ht="12.75">
      <c r="G2599" s="1184"/>
      <c r="H2599" s="1185"/>
    </row>
    <row r="2600" spans="7:8" ht="12.75">
      <c r="G2600" s="1184"/>
      <c r="H2600" s="1185"/>
    </row>
    <row r="2601" spans="7:8" ht="12.75">
      <c r="G2601" s="1184"/>
      <c r="H2601" s="1185"/>
    </row>
    <row r="2602" spans="7:8" ht="12.75">
      <c r="G2602" s="1186"/>
      <c r="H2602" s="1187"/>
    </row>
    <row r="2603" spans="7:8" ht="12.75">
      <c r="G2603" s="614"/>
      <c r="H2603" s="639"/>
    </row>
    <row r="2604" spans="7:8" ht="12.75">
      <c r="G2604" s="617"/>
      <c r="H2604" s="640"/>
    </row>
    <row r="2605" spans="7:8" ht="12.75">
      <c r="G2605" s="617"/>
      <c r="H2605" s="640"/>
    </row>
    <row r="2606" spans="7:8" ht="12.75">
      <c r="G2606" s="614"/>
      <c r="H2606" s="639"/>
    </row>
    <row r="2607" spans="7:8" ht="12.75">
      <c r="G2607" s="614"/>
      <c r="H2607" s="639"/>
    </row>
    <row r="2608" spans="7:8" ht="12.75">
      <c r="G2608" s="617"/>
      <c r="H2608" s="640"/>
    </row>
    <row r="2609" spans="7:8" ht="12.75">
      <c r="G2609" s="614"/>
      <c r="H2609" s="639"/>
    </row>
    <row r="2610" spans="7:8" ht="12.75">
      <c r="G2610" s="614"/>
      <c r="H2610" s="639"/>
    </row>
    <row r="2611" spans="7:8" ht="12.75">
      <c r="G2611" s="620"/>
      <c r="H2611" s="639"/>
    </row>
    <row r="2612" spans="7:8" ht="12.75">
      <c r="G2612" s="614"/>
      <c r="H2612" s="639"/>
    </row>
    <row r="2613" spans="7:8" ht="12.75">
      <c r="G2613" s="1182"/>
      <c r="H2613" s="1183"/>
    </row>
    <row r="2614" spans="7:8" ht="12.75">
      <c r="G2614" s="1184"/>
      <c r="H2614" s="1185"/>
    </row>
    <row r="2615" spans="7:8" ht="12.75">
      <c r="G2615" s="1184"/>
      <c r="H2615" s="1185"/>
    </row>
    <row r="2616" spans="7:8" ht="12.75">
      <c r="G2616" s="1184"/>
      <c r="H2616" s="1185"/>
    </row>
    <row r="2617" spans="7:8" ht="12.75">
      <c r="G2617" s="1186"/>
      <c r="H2617" s="1187"/>
    </row>
    <row r="2618" spans="7:8" ht="12.75">
      <c r="G2618" s="614"/>
      <c r="H2618" s="639"/>
    </row>
    <row r="2619" spans="7:8" ht="12.75">
      <c r="G2619" s="614"/>
      <c r="H2619" s="639"/>
    </row>
    <row r="2620" spans="7:8" ht="12.75">
      <c r="G2620" s="614"/>
      <c r="H2620" s="639"/>
    </row>
    <row r="2621" spans="7:8" ht="12.75">
      <c r="G2621" s="614"/>
      <c r="H2621" s="639"/>
    </row>
    <row r="2622" spans="7:8" ht="12.75">
      <c r="G2622" s="614"/>
      <c r="H2622" s="639"/>
    </row>
    <row r="2623" spans="7:8" ht="12.75">
      <c r="G2623" s="614"/>
      <c r="H2623" s="639"/>
    </row>
    <row r="2624" spans="7:8" ht="12.75">
      <c r="G2624" s="619"/>
      <c r="H2624" s="914"/>
    </row>
    <row r="2625" spans="7:8" ht="12.75">
      <c r="G2625" s="619"/>
      <c r="H2625" s="914"/>
    </row>
    <row r="2626" spans="7:8" ht="12.75">
      <c r="G2626" s="614"/>
      <c r="H2626" s="639"/>
    </row>
    <row r="2627" spans="7:8" ht="12.75">
      <c r="G2627" s="614"/>
      <c r="H2627" s="639"/>
    </row>
    <row r="2628" spans="7:8" ht="12.75">
      <c r="G2628" s="614"/>
      <c r="H2628" s="639"/>
    </row>
    <row r="2629" spans="7:8" ht="12.75">
      <c r="G2629" s="614"/>
      <c r="H2629" s="639"/>
    </row>
    <row r="2630" spans="7:8" ht="12.75">
      <c r="G2630" s="1182"/>
      <c r="H2630" s="1183"/>
    </row>
    <row r="2631" spans="7:8" ht="12.75">
      <c r="G2631" s="1184"/>
      <c r="H2631" s="1185"/>
    </row>
    <row r="2632" spans="7:8" ht="12.75">
      <c r="G2632" s="1184"/>
      <c r="H2632" s="1185"/>
    </row>
    <row r="2633" spans="7:8" ht="12.75">
      <c r="G2633" s="1186"/>
      <c r="H2633" s="1187"/>
    </row>
    <row r="2634" spans="7:8" ht="12.75">
      <c r="G2634" s="614"/>
      <c r="H2634" s="639"/>
    </row>
    <row r="2635" spans="7:8" ht="12.75">
      <c r="G2635" s="614"/>
      <c r="H2635" s="639"/>
    </row>
    <row r="2636" spans="7:8" ht="12.75">
      <c r="G2636" s="614"/>
      <c r="H2636" s="639"/>
    </row>
    <row r="2637" spans="7:8" ht="12.75">
      <c r="G2637" s="614"/>
      <c r="H2637" s="639"/>
    </row>
    <row r="2638" spans="7:8" ht="12.75">
      <c r="G2638" s="614"/>
      <c r="H2638" s="639"/>
    </row>
    <row r="2639" spans="7:8" ht="12.75">
      <c r="G2639" s="614"/>
      <c r="H2639" s="639"/>
    </row>
    <row r="2640" spans="7:8" ht="12.75">
      <c r="G2640" s="614"/>
      <c r="H2640" s="639"/>
    </row>
    <row r="2641" spans="7:8" ht="12.75">
      <c r="G2641" s="614"/>
      <c r="H2641" s="639"/>
    </row>
    <row r="2642" spans="7:8" ht="12.75">
      <c r="G2642" s="614"/>
      <c r="H2642" s="639"/>
    </row>
    <row r="2643" spans="7:8" ht="12.75">
      <c r="G2643" s="614"/>
      <c r="H2643" s="639"/>
    </row>
    <row r="2644" spans="7:8" ht="12.75">
      <c r="G2644" s="614"/>
      <c r="H2644" s="639"/>
    </row>
    <row r="2645" spans="7:8" ht="12.75">
      <c r="G2645" s="614"/>
      <c r="H2645" s="639"/>
    </row>
    <row r="2646" spans="7:8" ht="12.75">
      <c r="G2646" s="614"/>
      <c r="H2646" s="639"/>
    </row>
    <row r="2647" spans="7:8" ht="12.75">
      <c r="G2647" s="614"/>
      <c r="H2647" s="639"/>
    </row>
    <row r="2648" spans="7:8" ht="12.75">
      <c r="G2648" s="614"/>
      <c r="H2648" s="639"/>
    </row>
    <row r="2649" spans="7:8" ht="12.75">
      <c r="G2649" s="614"/>
      <c r="H2649" s="639"/>
    </row>
    <row r="2650" spans="7:8" ht="12.75">
      <c r="G2650" s="614"/>
      <c r="H2650" s="639"/>
    </row>
    <row r="2651" spans="7:8" ht="12.75">
      <c r="G2651" s="614"/>
      <c r="H2651" s="639"/>
    </row>
    <row r="2652" spans="7:8" ht="12.75">
      <c r="G2652" s="614"/>
      <c r="H2652" s="639"/>
    </row>
    <row r="2653" spans="7:8" ht="12.75">
      <c r="G2653" s="614"/>
      <c r="H2653" s="639"/>
    </row>
    <row r="2654" spans="7:8" ht="12.75">
      <c r="G2654" s="614"/>
      <c r="H2654" s="639"/>
    </row>
    <row r="2655" spans="7:8" ht="12.75">
      <c r="G2655" s="614"/>
      <c r="H2655" s="639"/>
    </row>
    <row r="2656" spans="7:8" ht="12.75">
      <c r="G2656" s="614"/>
      <c r="H2656" s="639"/>
    </row>
    <row r="2657" spans="7:8" ht="12.75">
      <c r="G2657" s="614"/>
      <c r="H2657" s="639"/>
    </row>
    <row r="2658" spans="7:8" ht="12.75">
      <c r="G2658" s="614"/>
      <c r="H2658" s="639"/>
    </row>
    <row r="2659" spans="7:8" ht="12.75">
      <c r="G2659" s="614"/>
      <c r="H2659" s="639"/>
    </row>
    <row r="2660" spans="7:8" ht="12.75">
      <c r="G2660" s="617"/>
      <c r="H2660" s="640"/>
    </row>
    <row r="2661" spans="7:8" ht="12.75">
      <c r="G2661" s="617"/>
      <c r="H2661" s="640"/>
    </row>
    <row r="2662" spans="7:8" ht="12.75">
      <c r="G2662" s="617"/>
      <c r="H2662" s="640"/>
    </row>
    <row r="2663" spans="7:8" ht="12.75">
      <c r="G2663" s="614"/>
      <c r="H2663" s="639"/>
    </row>
    <row r="2664" spans="7:8" ht="12.75">
      <c r="G2664" s="614"/>
      <c r="H2664" s="639"/>
    </row>
    <row r="2665" spans="7:8" ht="12.75">
      <c r="G2665" s="614"/>
      <c r="H2665" s="639"/>
    </row>
    <row r="2666" spans="7:8" ht="12.75">
      <c r="G2666" s="614"/>
      <c r="H2666" s="639"/>
    </row>
    <row r="2667" spans="7:8" ht="12.75">
      <c r="G2667" s="614"/>
      <c r="H2667" s="639"/>
    </row>
    <row r="2668" spans="7:8" ht="12.75">
      <c r="G2668" s="614"/>
      <c r="H2668" s="639"/>
    </row>
    <row r="2669" spans="7:8" ht="12.75">
      <c r="G2669" s="614"/>
      <c r="H2669" s="639"/>
    </row>
    <row r="2670" spans="7:8" ht="12.75">
      <c r="G2670" s="617"/>
      <c r="H2670" s="640"/>
    </row>
    <row r="2671" spans="7:8" ht="12.75">
      <c r="G2671" s="617"/>
      <c r="H2671" s="640"/>
    </row>
    <row r="2672" spans="7:8" ht="12.75">
      <c r="G2672" s="614"/>
      <c r="H2672" s="639"/>
    </row>
    <row r="2673" spans="7:8" ht="12.75">
      <c r="G2673" s="614"/>
      <c r="H2673" s="639"/>
    </row>
    <row r="2674" spans="7:8" ht="12.75">
      <c r="G2674" s="617"/>
      <c r="H2674" s="640"/>
    </row>
    <row r="2675" spans="7:8" ht="12.75">
      <c r="G2675" s="614"/>
      <c r="H2675" s="639"/>
    </row>
    <row r="2676" spans="7:8" ht="12.75">
      <c r="G2676" s="614"/>
      <c r="H2676" s="639"/>
    </row>
    <row r="2677" spans="7:8" ht="12.75">
      <c r="G2677" s="614"/>
      <c r="H2677" s="639"/>
    </row>
    <row r="2678" spans="7:8" ht="12.75">
      <c r="G2678" s="620"/>
      <c r="H2678" s="639"/>
    </row>
    <row r="2679" spans="7:8" ht="12.75">
      <c r="G2679" s="614"/>
      <c r="H2679" s="639"/>
    </row>
    <row r="2680" spans="7:8" ht="12.75">
      <c r="G2680" s="1182"/>
      <c r="H2680" s="1183"/>
    </row>
    <row r="2681" spans="7:8" ht="12.75">
      <c r="G2681" s="1184"/>
      <c r="H2681" s="1185"/>
    </row>
    <row r="2682" spans="7:8" ht="12.75">
      <c r="G2682" s="1184"/>
      <c r="H2682" s="1185"/>
    </row>
    <row r="2683" spans="7:8" ht="12.75">
      <c r="G2683" s="1186"/>
      <c r="H2683" s="1187"/>
    </row>
    <row r="2684" spans="7:8" ht="12.75">
      <c r="G2684" s="614"/>
      <c r="H2684" s="639"/>
    </row>
    <row r="2685" spans="7:8" ht="12.75">
      <c r="G2685" s="614"/>
      <c r="H2685" s="639"/>
    </row>
    <row r="2686" spans="7:8" ht="12.75">
      <c r="G2686" s="614"/>
      <c r="H2686" s="639"/>
    </row>
    <row r="2687" spans="7:8" ht="12.75">
      <c r="G2687" s="614"/>
      <c r="H2687" s="639"/>
    </row>
    <row r="2688" spans="7:8" ht="12.75">
      <c r="G2688" s="614"/>
      <c r="H2688" s="639"/>
    </row>
    <row r="2689" spans="7:8" ht="12.75">
      <c r="G2689" s="614"/>
      <c r="H2689" s="639"/>
    </row>
    <row r="2690" spans="7:8" ht="12.75">
      <c r="G2690" s="614"/>
      <c r="H2690" s="639"/>
    </row>
    <row r="2691" spans="7:8" ht="12.75">
      <c r="G2691" s="781"/>
      <c r="H2691" s="782"/>
    </row>
    <row r="2692" spans="7:8" ht="12.75">
      <c r="G2692" s="783"/>
      <c r="H2692" s="784"/>
    </row>
    <row r="2693" spans="7:8" ht="12.75">
      <c r="G2693" s="783"/>
      <c r="H2693" s="784"/>
    </row>
    <row r="2694" spans="7:8" ht="12.75">
      <c r="G2694" s="785"/>
      <c r="H2694" s="786"/>
    </row>
    <row r="2695" spans="7:8" ht="12.75">
      <c r="G2695" s="614"/>
      <c r="H2695" s="639"/>
    </row>
    <row r="2696" spans="7:8" ht="12.75">
      <c r="G2696" s="614"/>
      <c r="H2696" s="639"/>
    </row>
    <row r="2697" spans="7:8" ht="12.75">
      <c r="G2697" s="614"/>
      <c r="H2697" s="639"/>
    </row>
    <row r="2698" spans="7:8" ht="12.75">
      <c r="G2698" s="614"/>
      <c r="H2698" s="639"/>
    </row>
    <row r="2699" spans="7:8" ht="12.75">
      <c r="G2699" s="614"/>
      <c r="H2699" s="639"/>
    </row>
    <row r="2700" spans="7:8" ht="12.75">
      <c r="G2700" s="614"/>
      <c r="H2700" s="639"/>
    </row>
    <row r="2701" spans="7:8" ht="12.75">
      <c r="G2701" s="614"/>
      <c r="H2701" s="639"/>
    </row>
    <row r="2702" spans="7:8" ht="12.75">
      <c r="G2702" s="614"/>
      <c r="H2702" s="639"/>
    </row>
    <row r="2703" spans="7:8" ht="12.75">
      <c r="G2703" s="614"/>
      <c r="H2703" s="639"/>
    </row>
    <row r="2704" spans="7:8" ht="12.75">
      <c r="G2704" s="614"/>
      <c r="H2704" s="639"/>
    </row>
    <row r="2705" spans="7:8" ht="12.75">
      <c r="G2705" s="614"/>
      <c r="H2705" s="639"/>
    </row>
    <row r="2706" spans="7:8" ht="12.75">
      <c r="G2706" s="614"/>
      <c r="H2706" s="639"/>
    </row>
    <row r="2707" spans="7:8" ht="12.75">
      <c r="G2707" s="614"/>
      <c r="H2707" s="639"/>
    </row>
    <row r="2708" spans="7:8" ht="12.75">
      <c r="G2708" s="614"/>
      <c r="H2708" s="639"/>
    </row>
    <row r="2709" spans="7:8" ht="12.75">
      <c r="G2709" s="614"/>
      <c r="H2709" s="639"/>
    </row>
    <row r="2710" spans="7:8" ht="12.75">
      <c r="G2710" s="614"/>
      <c r="H2710" s="639"/>
    </row>
    <row r="2711" spans="7:8" ht="12.75">
      <c r="G2711" s="614"/>
      <c r="H2711" s="639"/>
    </row>
    <row r="2712" spans="7:8" ht="12.75">
      <c r="G2712" s="614"/>
      <c r="H2712" s="639"/>
    </row>
    <row r="2713" spans="7:8" ht="12.75">
      <c r="G2713" s="614"/>
      <c r="H2713" s="639"/>
    </row>
    <row r="2714" spans="7:8" ht="12.75">
      <c r="G2714" s="614"/>
      <c r="H2714" s="639"/>
    </row>
    <row r="2715" spans="7:8" ht="12.75">
      <c r="G2715" s="614"/>
      <c r="H2715" s="639"/>
    </row>
    <row r="2716" spans="7:8" ht="12.75">
      <c r="G2716" s="614"/>
      <c r="H2716" s="639"/>
    </row>
    <row r="2717" spans="7:8" ht="12.75">
      <c r="G2717" s="614"/>
      <c r="H2717" s="639"/>
    </row>
    <row r="2718" spans="7:8" ht="12.75">
      <c r="G2718" s="614"/>
      <c r="H2718" s="639"/>
    </row>
    <row r="2719" spans="7:8" ht="12.75">
      <c r="G2719" s="614"/>
      <c r="H2719" s="639"/>
    </row>
    <row r="2720" spans="7:8" ht="12.75">
      <c r="G2720" s="614"/>
      <c r="H2720" s="639"/>
    </row>
    <row r="2721" spans="7:8" ht="12.75">
      <c r="G2721" s="614"/>
      <c r="H2721" s="639"/>
    </row>
    <row r="2722" spans="7:8" ht="12.75">
      <c r="G2722" s="614"/>
      <c r="H2722" s="639"/>
    </row>
    <row r="2723" spans="7:8" ht="12.75">
      <c r="G2723" s="614"/>
      <c r="H2723" s="639"/>
    </row>
    <row r="2724" spans="7:8" ht="12.75">
      <c r="G2724" s="614"/>
      <c r="H2724" s="639"/>
    </row>
    <row r="2725" spans="7:8" ht="12.75">
      <c r="G2725" s="614"/>
      <c r="H2725" s="639"/>
    </row>
    <row r="2726" spans="7:8" ht="12.75">
      <c r="G2726" s="614"/>
      <c r="H2726" s="639"/>
    </row>
    <row r="2727" spans="7:8" ht="12.75">
      <c r="G2727" s="614"/>
      <c r="H2727" s="639"/>
    </row>
    <row r="2728" spans="7:8" ht="12.75">
      <c r="G2728" s="614"/>
      <c r="H2728" s="639"/>
    </row>
    <row r="2729" spans="7:8" ht="12.75">
      <c r="G2729" s="614"/>
      <c r="H2729" s="639"/>
    </row>
    <row r="2730" spans="7:8" ht="12.75">
      <c r="G2730" s="614"/>
      <c r="H2730" s="639"/>
    </row>
    <row r="2731" spans="7:8" ht="12.75">
      <c r="G2731" s="614"/>
      <c r="H2731" s="639"/>
    </row>
    <row r="2732" spans="7:8" ht="12.75">
      <c r="G2732" s="614"/>
      <c r="H2732" s="639"/>
    </row>
    <row r="2733" spans="7:8" ht="12.75">
      <c r="G2733" s="614"/>
      <c r="H2733" s="639"/>
    </row>
    <row r="2734" spans="7:8" ht="12.75">
      <c r="G2734" s="614"/>
      <c r="H2734" s="639"/>
    </row>
    <row r="2735" spans="7:8" ht="12.75">
      <c r="G2735" s="614"/>
      <c r="H2735" s="639"/>
    </row>
    <row r="2736" spans="7:8" ht="12.75">
      <c r="G2736" s="614"/>
      <c r="H2736" s="639"/>
    </row>
    <row r="2737" spans="7:8" ht="12.75">
      <c r="G2737" s="614"/>
      <c r="H2737" s="639"/>
    </row>
    <row r="2738" spans="7:8" ht="12.75">
      <c r="G2738" s="614"/>
      <c r="H2738" s="639"/>
    </row>
    <row r="2739" spans="7:8" ht="12.75">
      <c r="G2739" s="614"/>
      <c r="H2739" s="639"/>
    </row>
    <row r="2740" spans="7:8" ht="12.75">
      <c r="G2740" s="614"/>
      <c r="H2740" s="639"/>
    </row>
    <row r="2741" spans="7:8" ht="12.75">
      <c r="G2741" s="614"/>
      <c r="H2741" s="639"/>
    </row>
    <row r="2742" spans="7:8" ht="12.75">
      <c r="G2742" s="614"/>
      <c r="H2742" s="639"/>
    </row>
    <row r="2743" spans="7:8" ht="12.75">
      <c r="G2743" s="614"/>
      <c r="H2743" s="639"/>
    </row>
    <row r="2744" spans="7:8" ht="12.75">
      <c r="G2744" s="614"/>
      <c r="H2744" s="639"/>
    </row>
    <row r="2745" spans="7:8" ht="12.75">
      <c r="G2745" s="614"/>
      <c r="H2745" s="639"/>
    </row>
    <row r="2746" spans="7:8" ht="12.75">
      <c r="G2746" s="614"/>
      <c r="H2746" s="639"/>
    </row>
    <row r="2747" spans="7:8" ht="12.75">
      <c r="G2747" s="614"/>
      <c r="H2747" s="639"/>
    </row>
    <row r="2748" spans="7:8" ht="12.75">
      <c r="G2748" s="614"/>
      <c r="H2748" s="639"/>
    </row>
    <row r="2749" spans="7:8" ht="12.75">
      <c r="G2749" s="614"/>
      <c r="H2749" s="639"/>
    </row>
    <row r="2750" spans="7:8" ht="12.75">
      <c r="G2750" s="614"/>
      <c r="H2750" s="639"/>
    </row>
    <row r="2751" spans="7:8" ht="12.75">
      <c r="G2751" s="620"/>
      <c r="H2751" s="639"/>
    </row>
    <row r="2752" spans="7:8" ht="12.75">
      <c r="G2752" s="614"/>
      <c r="H2752" s="639"/>
    </row>
    <row r="2753" spans="7:8" ht="12.75">
      <c r="G2753" s="1182"/>
      <c r="H2753" s="1183"/>
    </row>
    <row r="2754" spans="7:8" ht="12.75">
      <c r="G2754" s="1184"/>
      <c r="H2754" s="1185"/>
    </row>
    <row r="2755" spans="7:8" ht="12.75">
      <c r="G2755" s="1184"/>
      <c r="H2755" s="1185"/>
    </row>
    <row r="2756" spans="7:8" ht="12.75">
      <c r="G2756" s="1184"/>
      <c r="H2756" s="1185"/>
    </row>
    <row r="2757" spans="7:8" ht="12.75">
      <c r="G2757" s="1184"/>
      <c r="H2757" s="1185"/>
    </row>
    <row r="2758" spans="7:8" ht="12.75">
      <c r="G2758" s="1184"/>
      <c r="H2758" s="1185"/>
    </row>
    <row r="2759" spans="7:8" ht="12.75">
      <c r="G2759" s="1186"/>
      <c r="H2759" s="1187"/>
    </row>
    <row r="2760" spans="7:8" ht="12.75">
      <c r="G2760" s="614"/>
      <c r="H2760" s="639"/>
    </row>
    <row r="2761" spans="7:8" ht="12.75">
      <c r="G2761" s="614"/>
      <c r="H2761" s="639"/>
    </row>
    <row r="2762" spans="7:8" ht="12.75">
      <c r="G2762" s="1182"/>
      <c r="H2762" s="1183"/>
    </row>
    <row r="2763" spans="7:8" ht="12.75">
      <c r="G2763" s="1184"/>
      <c r="H2763" s="1185"/>
    </row>
    <row r="2764" spans="7:8" ht="12.75">
      <c r="G2764" s="1184"/>
      <c r="H2764" s="1185"/>
    </row>
    <row r="2765" spans="7:8" ht="12.75">
      <c r="G2765" s="1184"/>
      <c r="H2765" s="1185"/>
    </row>
    <row r="2766" spans="7:8" ht="12.75">
      <c r="G2766" s="1184"/>
      <c r="H2766" s="1185"/>
    </row>
    <row r="2767" spans="7:8" ht="12.75">
      <c r="G2767" s="1184"/>
      <c r="H2767" s="1185"/>
    </row>
    <row r="2768" spans="7:8" ht="12.75">
      <c r="G2768" s="1186"/>
      <c r="H2768" s="1187"/>
    </row>
    <row r="2769" spans="7:8" ht="12.75">
      <c r="G2769" s="620"/>
      <c r="H2769" s="639"/>
    </row>
    <row r="2770" spans="7:8" ht="12.75">
      <c r="G2770" s="614"/>
      <c r="H2770" s="639"/>
    </row>
    <row r="2771" spans="7:8" ht="12.75">
      <c r="G2771" s="614"/>
      <c r="H2771" s="639"/>
    </row>
    <row r="2772" spans="7:8" ht="12.75">
      <c r="G2772" s="614"/>
      <c r="H2772" s="639"/>
    </row>
    <row r="2773" spans="7:8" ht="12.75">
      <c r="G2773" s="581"/>
      <c r="H2773" s="584"/>
    </row>
    <row r="2774" spans="7:8" ht="12.75">
      <c r="G2774" s="581"/>
      <c r="H2774" s="584"/>
    </row>
    <row r="2775" spans="7:8" ht="12.75">
      <c r="G2775" s="581"/>
      <c r="H2775" s="584"/>
    </row>
    <row r="2776" spans="7:8" ht="12.75">
      <c r="G2776" s="581"/>
      <c r="H2776" s="584"/>
    </row>
    <row r="2777" spans="7:8" ht="12.75">
      <c r="G2777" s="581"/>
      <c r="H2777" s="584"/>
    </row>
    <row r="2778" spans="7:8" ht="12.75">
      <c r="G2778" s="582"/>
      <c r="H2778" s="583"/>
    </row>
    <row r="2779" spans="7:8" ht="12.75">
      <c r="G2779" s="582"/>
      <c r="H2779" s="583"/>
    </row>
    <row r="2780" spans="7:8" ht="12.75">
      <c r="G2780" s="793"/>
      <c r="H2780" s="583"/>
    </row>
    <row r="2781" spans="7:8" ht="12.75">
      <c r="G2781" s="582"/>
      <c r="H2781" s="583"/>
    </row>
    <row r="2782" spans="7:8" ht="12.75">
      <c r="G2782" s="582"/>
      <c r="H2782" s="583"/>
    </row>
    <row r="2783" spans="7:8" ht="12.75">
      <c r="G2783" s="582"/>
      <c r="H2783" s="583"/>
    </row>
    <row r="2784" spans="7:8" ht="12.75">
      <c r="G2784" s="582"/>
      <c r="H2784" s="583"/>
    </row>
    <row r="2785" spans="7:8" ht="12.75">
      <c r="G2785" s="581"/>
      <c r="H2785" s="584"/>
    </row>
    <row r="2786" spans="7:8" ht="12.75">
      <c r="G2786" s="582"/>
      <c r="H2786" s="583"/>
    </row>
    <row r="2787" spans="7:8" ht="12.75">
      <c r="G2787" s="582"/>
      <c r="H2787" s="583"/>
    </row>
    <row r="2788" spans="7:8" ht="12.75">
      <c r="G2788" s="581"/>
      <c r="H2788" s="584"/>
    </row>
    <row r="2789" spans="7:8" ht="12.75">
      <c r="G2789" s="581"/>
      <c r="H2789" s="584"/>
    </row>
    <row r="2790" spans="7:8" ht="12.75">
      <c r="G2790" s="581"/>
      <c r="H2790" s="584"/>
    </row>
    <row r="2791" spans="7:8" ht="12.75">
      <c r="G2791" s="582"/>
      <c r="H2791" s="583"/>
    </row>
    <row r="2792" spans="7:8" ht="12.75">
      <c r="G2792" s="582"/>
      <c r="H2792" s="583"/>
    </row>
    <row r="2793" spans="7:8" ht="12.75">
      <c r="G2793" s="582"/>
      <c r="H2793" s="583"/>
    </row>
    <row r="2794" spans="7:8" ht="12.75">
      <c r="G2794" s="582"/>
      <c r="H2794" s="583"/>
    </row>
    <row r="2795" spans="7:8" ht="12.75">
      <c r="G2795" s="581"/>
      <c r="H2795" s="584"/>
    </row>
    <row r="2796" spans="7:8" ht="12.75">
      <c r="G2796" s="581"/>
      <c r="H2796" s="581"/>
    </row>
    <row r="2797" spans="7:8" ht="12.75">
      <c r="G2797" s="581"/>
      <c r="H2797" s="581"/>
    </row>
    <row r="2798" spans="7:8" ht="12.75">
      <c r="G2798" s="581"/>
      <c r="H2798" s="581"/>
    </row>
    <row r="2799" spans="7:8" ht="12.75">
      <c r="G2799" s="581"/>
      <c r="H2799" s="581"/>
    </row>
    <row r="2800" spans="7:8" ht="12.75">
      <c r="G2800" s="581"/>
      <c r="H2800" s="581"/>
    </row>
    <row r="2801" spans="7:8" ht="12.75">
      <c r="G2801" s="581"/>
      <c r="H2801" s="581"/>
    </row>
    <row r="2802" spans="7:8" ht="12.75">
      <c r="G2802" s="581"/>
      <c r="H2802" s="581"/>
    </row>
    <row r="2803" spans="7:8" ht="12.75">
      <c r="G2803" s="581"/>
      <c r="H2803" s="581"/>
    </row>
    <row r="2804" spans="7:8" ht="12.75">
      <c r="G2804" s="581"/>
      <c r="H2804" s="581"/>
    </row>
    <row r="2805" spans="7:8" ht="12.75">
      <c r="G2805" s="581"/>
      <c r="H2805" s="581"/>
    </row>
    <row r="2806" spans="7:8" ht="12.75">
      <c r="G2806" s="581"/>
      <c r="H2806" s="581"/>
    </row>
    <row r="2807" spans="7:8" ht="12.75">
      <c r="G2807" s="581"/>
      <c r="H2807" s="581"/>
    </row>
    <row r="2808" spans="7:8" ht="12.75">
      <c r="G2808" s="581"/>
      <c r="H2808" s="581"/>
    </row>
    <row r="2809" spans="7:8" ht="12.75">
      <c r="G2809" s="581"/>
      <c r="H2809" s="581"/>
    </row>
    <row r="2810" spans="7:8" ht="12.75">
      <c r="G2810" s="581"/>
      <c r="H2810" s="581"/>
    </row>
    <row r="2811" spans="7:8" ht="12.75">
      <c r="G2811" s="581"/>
      <c r="H2811" s="581"/>
    </row>
    <row r="2812" spans="7:8" ht="12.75">
      <c r="G2812" s="581"/>
      <c r="H2812" s="581"/>
    </row>
    <row r="2813" spans="7:8" ht="12.75">
      <c r="G2813" s="581"/>
      <c r="H2813" s="581"/>
    </row>
    <row r="2814" spans="7:8" ht="12.75">
      <c r="G2814" s="581"/>
      <c r="H2814" s="581"/>
    </row>
    <row r="2815" spans="7:8" ht="12.75">
      <c r="G2815" s="581"/>
      <c r="H2815" s="581"/>
    </row>
    <row r="2816" spans="7:8" ht="12.75">
      <c r="G2816" s="581"/>
      <c r="H2816" s="581"/>
    </row>
    <row r="2817" spans="7:8" ht="12.75">
      <c r="G2817" s="581"/>
      <c r="H2817" s="581"/>
    </row>
    <row r="2818" spans="7:8" ht="12.75">
      <c r="G2818" s="581"/>
      <c r="H2818" s="581"/>
    </row>
    <row r="2819" spans="7:8" ht="12.75">
      <c r="G2819" s="581"/>
      <c r="H2819" s="581"/>
    </row>
    <row r="2820" spans="7:8" ht="12.75">
      <c r="G2820" s="581"/>
      <c r="H2820" s="581"/>
    </row>
    <row r="2821" spans="7:8" ht="12.75">
      <c r="G2821" s="581"/>
      <c r="H2821" s="581"/>
    </row>
    <row r="2822" spans="7:8" ht="12.75">
      <c r="G2822" s="581"/>
      <c r="H2822" s="581"/>
    </row>
    <row r="2823" spans="7:8" ht="12.75">
      <c r="G2823" s="581"/>
      <c r="H2823" s="581"/>
    </row>
    <row r="2824" spans="7:8" ht="12.75">
      <c r="G2824" s="581"/>
      <c r="H2824" s="581"/>
    </row>
    <row r="2825" spans="7:8" ht="12.75">
      <c r="G2825" s="581"/>
      <c r="H2825" s="581"/>
    </row>
    <row r="2826" spans="7:8" ht="12.75">
      <c r="G2826" s="581"/>
      <c r="H2826" s="581"/>
    </row>
    <row r="2827" spans="7:8" ht="12.75">
      <c r="G2827" s="581"/>
      <c r="H2827" s="581"/>
    </row>
    <row r="2828" spans="7:8" ht="12.75">
      <c r="G2828" s="581"/>
      <c r="H2828" s="581"/>
    </row>
    <row r="2829" spans="7:8" ht="12.75">
      <c r="G2829" s="1182"/>
      <c r="H2829" s="1241"/>
    </row>
    <row r="2830" spans="7:8" ht="12.75">
      <c r="G2830" s="1184"/>
      <c r="H2830" s="1242"/>
    </row>
    <row r="2831" spans="7:8" ht="12.75">
      <c r="G2831" s="1184"/>
      <c r="H2831" s="1242"/>
    </row>
    <row r="2832" spans="7:8" ht="12.75">
      <c r="G2832" s="1184"/>
      <c r="H2832" s="1242"/>
    </row>
    <row r="2833" spans="7:8" ht="12.75">
      <c r="G2833" s="1186"/>
      <c r="H2833" s="1243"/>
    </row>
    <row r="2834" spans="7:8" ht="12.75">
      <c r="G2834" s="581"/>
      <c r="H2834" s="581"/>
    </row>
    <row r="2835" spans="7:8" ht="12.75">
      <c r="G2835" s="581"/>
      <c r="H2835" s="581"/>
    </row>
    <row r="2836" spans="7:8" ht="12.75">
      <c r="G2836" s="581"/>
      <c r="H2836" s="581"/>
    </row>
    <row r="2837" spans="7:8" ht="12.75">
      <c r="G2837" s="581"/>
      <c r="H2837" s="581"/>
    </row>
    <row r="2838" spans="7:8" ht="12.75">
      <c r="G2838" s="1182"/>
      <c r="H2838" s="1244"/>
    </row>
    <row r="2839" spans="7:8" ht="12.75">
      <c r="G2839" s="1186"/>
      <c r="H2839" s="1211"/>
    </row>
    <row r="2840" spans="7:8" ht="12.75">
      <c r="G2840" s="581"/>
      <c r="H2840" s="794"/>
    </row>
    <row r="2841" spans="7:8" ht="12.75">
      <c r="G2841" s="581"/>
      <c r="H2841" s="794"/>
    </row>
    <row r="2842" spans="7:8" ht="12.75">
      <c r="G2842" s="581"/>
      <c r="H2842" s="794"/>
    </row>
    <row r="2843" spans="7:8" ht="12.75">
      <c r="G2843" s="581"/>
      <c r="H2843" s="794"/>
    </row>
    <row r="2844" spans="7:8" ht="12.75">
      <c r="G2844" s="581"/>
      <c r="H2844" s="794"/>
    </row>
    <row r="2845" spans="7:8" ht="12.75">
      <c r="G2845" s="581"/>
      <c r="H2845" s="794"/>
    </row>
    <row r="2846" spans="7:8" ht="12.75">
      <c r="G2846" s="581"/>
      <c r="H2846" s="794"/>
    </row>
    <row r="2847" spans="7:8" ht="12.75">
      <c r="G2847" s="581"/>
      <c r="H2847" s="794"/>
    </row>
    <row r="2848" spans="7:8" ht="12.75">
      <c r="G2848" s="581"/>
      <c r="H2848" s="794"/>
    </row>
    <row r="2849" spans="7:8" ht="12.75">
      <c r="G2849" s="581"/>
      <c r="H2849" s="794"/>
    </row>
    <row r="2850" spans="7:8" ht="12.75">
      <c r="G2850" s="581"/>
      <c r="H2850" s="581"/>
    </row>
    <row r="2851" spans="7:8" ht="12.75">
      <c r="G2851" s="581"/>
      <c r="H2851" s="581"/>
    </row>
    <row r="2852" spans="7:8" ht="12.75">
      <c r="G2852" s="581"/>
      <c r="H2852" s="581"/>
    </row>
    <row r="2853" spans="7:8" ht="12.75">
      <c r="G2853" s="581"/>
      <c r="H2853" s="581"/>
    </row>
    <row r="2854" spans="7:8" ht="12.75">
      <c r="G2854" s="581"/>
      <c r="H2854" s="581"/>
    </row>
    <row r="2855" spans="7:8" ht="12.75">
      <c r="G2855" s="581"/>
      <c r="H2855" s="581"/>
    </row>
    <row r="2856" spans="7:8" ht="12.75">
      <c r="G2856" s="581"/>
      <c r="H2856" s="581"/>
    </row>
    <row r="2857" spans="7:8" ht="12.75">
      <c r="G2857" s="581"/>
      <c r="H2857" s="581"/>
    </row>
    <row r="2858" spans="7:8" ht="12.75">
      <c r="G2858" s="581"/>
      <c r="H2858" s="581"/>
    </row>
    <row r="2859" spans="7:8" ht="12.75">
      <c r="G2859" s="581"/>
      <c r="H2859" s="581"/>
    </row>
    <row r="2860" spans="7:8" ht="12.75">
      <c r="G2860" s="581"/>
      <c r="H2860" s="581"/>
    </row>
    <row r="2861" spans="7:8" ht="12.75">
      <c r="G2861" s="581"/>
      <c r="H2861" s="581"/>
    </row>
    <row r="2862" spans="7:8" ht="12.75">
      <c r="G2862" s="581"/>
      <c r="H2862" s="581"/>
    </row>
    <row r="2863" spans="7:8" ht="12.75">
      <c r="G2863" s="581"/>
      <c r="H2863" s="581"/>
    </row>
    <row r="2864" spans="7:8" ht="12.75">
      <c r="G2864" s="581"/>
      <c r="H2864" s="581"/>
    </row>
    <row r="2865" spans="7:8" ht="12.75">
      <c r="G2865" s="581"/>
      <c r="H2865" s="581"/>
    </row>
    <row r="2866" spans="7:8" ht="12.75">
      <c r="G2866" s="581"/>
      <c r="H2866" s="584"/>
    </row>
    <row r="2867" spans="7:8" ht="12.75">
      <c r="G2867" s="581"/>
      <c r="H2867" s="584"/>
    </row>
    <row r="2868" spans="7:8" ht="12.75">
      <c r="G2868" s="581"/>
      <c r="H2868" s="584"/>
    </row>
    <row r="2869" spans="7:8" ht="12.75">
      <c r="G2869" s="581"/>
      <c r="H2869" s="584"/>
    </row>
    <row r="2870" spans="7:8" ht="12.75">
      <c r="G2870" s="581"/>
      <c r="H2870" s="584"/>
    </row>
    <row r="2871" spans="7:8" ht="12.75">
      <c r="G2871" s="581"/>
      <c r="H2871" s="584"/>
    </row>
    <row r="2872" spans="7:8" ht="12.75">
      <c r="G2872" s="581"/>
      <c r="H2872" s="584"/>
    </row>
    <row r="2873" spans="7:8" ht="12.75">
      <c r="G2873" s="1182"/>
      <c r="H2873" s="1241"/>
    </row>
    <row r="2874" spans="7:8" ht="12.75">
      <c r="G2874" s="1184"/>
      <c r="H2874" s="1242"/>
    </row>
    <row r="2875" spans="7:8" ht="12.75">
      <c r="G2875" s="1186"/>
      <c r="H2875" s="1243"/>
    </row>
    <row r="2876" spans="7:8" ht="12.75">
      <c r="G2876" s="581"/>
      <c r="H2876" s="584"/>
    </row>
    <row r="2877" spans="7:8" ht="12.75">
      <c r="G2877" s="581"/>
      <c r="H2877" s="584"/>
    </row>
    <row r="2878" spans="7:8" ht="12.75">
      <c r="G2878" s="581"/>
      <c r="H2878" s="584"/>
    </row>
    <row r="2879" spans="7:8" ht="12.75">
      <c r="G2879" s="1182"/>
      <c r="H2879" s="1241"/>
    </row>
    <row r="2880" spans="7:8" ht="12.75">
      <c r="G2880" s="1184"/>
      <c r="H2880" s="1242"/>
    </row>
    <row r="2881" spans="7:8" ht="12.75">
      <c r="G2881" s="1186"/>
      <c r="H2881" s="1243"/>
    </row>
    <row r="2882" spans="7:8" ht="12.75">
      <c r="G2882" s="581"/>
      <c r="H2882" s="584"/>
    </row>
    <row r="2883" spans="7:8" ht="12.75">
      <c r="G2883" s="581"/>
      <c r="H2883" s="584"/>
    </row>
    <row r="2884" spans="7:8" ht="12.75">
      <c r="G2884" s="581"/>
      <c r="H2884" s="584"/>
    </row>
    <row r="2885" spans="7:8" ht="12.75">
      <c r="G2885" s="581"/>
      <c r="H2885" s="584"/>
    </row>
    <row r="2886" spans="7:8" ht="12.75">
      <c r="G2886" s="581"/>
      <c r="H2886" s="581"/>
    </row>
    <row r="2887" spans="7:8" ht="12.75">
      <c r="G2887" s="581"/>
      <c r="H2887" s="584"/>
    </row>
    <row r="2888" spans="7:8" ht="12.75">
      <c r="G2888" s="1182"/>
      <c r="H2888" s="1241"/>
    </row>
    <row r="2889" spans="7:8" ht="12.75">
      <c r="G2889" s="1184"/>
      <c r="H2889" s="1242"/>
    </row>
    <row r="2890" spans="7:8" ht="12.75">
      <c r="G2890" s="1184"/>
      <c r="H2890" s="1242"/>
    </row>
    <row r="2891" spans="7:8" ht="12.75">
      <c r="G2891" s="1184"/>
      <c r="H2891" s="1242"/>
    </row>
    <row r="2892" spans="7:8" ht="12.75">
      <c r="G2892" s="1184"/>
      <c r="H2892" s="1242"/>
    </row>
    <row r="2893" spans="7:8" ht="12.75">
      <c r="G2893" s="1184"/>
      <c r="H2893" s="1242"/>
    </row>
    <row r="2894" spans="7:8" ht="12.75">
      <c r="G2894" s="1186"/>
      <c r="H2894" s="1243"/>
    </row>
    <row r="2895" spans="7:8" ht="12.75">
      <c r="G2895" s="581"/>
      <c r="H2895" s="795"/>
    </row>
    <row r="2896" spans="7:8" ht="12.75">
      <c r="G2896" s="581"/>
      <c r="H2896" s="795"/>
    </row>
    <row r="2897" spans="7:8" ht="12.75">
      <c r="G2897" s="581"/>
      <c r="H2897" s="795"/>
    </row>
    <row r="2898" spans="7:8" ht="12.75">
      <c r="G2898" s="581"/>
      <c r="H2898" s="795"/>
    </row>
    <row r="2899" spans="7:8" ht="12.75">
      <c r="G2899" s="581"/>
      <c r="H2899" s="581"/>
    </row>
    <row r="2900" spans="7:8" ht="12.75">
      <c r="G2900" s="1194"/>
      <c r="H2900" s="1194"/>
    </row>
    <row r="2901" spans="7:8" ht="12.75">
      <c r="G2901" s="1184"/>
      <c r="H2901" s="1194"/>
    </row>
    <row r="2902" spans="7:8" ht="12.75">
      <c r="G2902" s="1184"/>
      <c r="H2902" s="1194"/>
    </row>
    <row r="2903" spans="7:8" ht="12.75">
      <c r="G2903" s="1184"/>
      <c r="H2903" s="1194"/>
    </row>
    <row r="2904" spans="7:8" ht="12.75">
      <c r="G2904" s="1184"/>
      <c r="H2904" s="1194"/>
    </row>
    <row r="2905" spans="7:8" ht="12.75">
      <c r="G2905" s="1184"/>
      <c r="H2905" s="1194"/>
    </row>
    <row r="2906" spans="7:8" ht="12.75">
      <c r="G2906" s="1184"/>
      <c r="H2906" s="1194"/>
    </row>
    <row r="2907" spans="7:8" ht="12.75">
      <c r="G2907" s="1186"/>
      <c r="H2907" s="1211"/>
    </row>
    <row r="2908" spans="7:8" ht="12.75">
      <c r="G2908" s="581"/>
      <c r="H2908" s="795"/>
    </row>
    <row r="2909" spans="7:8" ht="12.75">
      <c r="G2909" s="1232"/>
      <c r="H2909" s="1233"/>
    </row>
    <row r="2910" spans="7:8" ht="12.75">
      <c r="G2910" s="1232"/>
      <c r="H2910" s="1233"/>
    </row>
    <row r="2911" spans="7:8" ht="12.75">
      <c r="G2911" s="1232"/>
      <c r="H2911" s="1233"/>
    </row>
    <row r="2912" spans="7:8" ht="12.75">
      <c r="G2912" s="1232"/>
      <c r="H2912" s="1233"/>
    </row>
    <row r="2913" spans="7:8" ht="12.75">
      <c r="G2913" s="1232"/>
      <c r="H2913" s="1233"/>
    </row>
    <row r="2914" spans="7:8" ht="12.75">
      <c r="G2914" s="1232"/>
      <c r="H2914" s="1233"/>
    </row>
    <row r="2915" spans="7:8" ht="12.75">
      <c r="G2915" s="1232"/>
      <c r="H2915" s="1233"/>
    </row>
    <row r="2916" spans="7:8" ht="12.75">
      <c r="G2916" s="1232"/>
      <c r="H2916" s="1233"/>
    </row>
    <row r="2917" spans="7:8" ht="12.75">
      <c r="G2917" s="1232"/>
      <c r="H2917" s="1233"/>
    </row>
    <row r="2918" spans="7:8" ht="12.75">
      <c r="G2918" s="1232"/>
      <c r="H2918" s="1233"/>
    </row>
    <row r="2919" spans="7:8" ht="12.75">
      <c r="G2919" s="1232"/>
      <c r="H2919" s="1233"/>
    </row>
    <row r="2920" spans="7:8" ht="12.75">
      <c r="G2920" s="1232"/>
      <c r="H2920" s="1233"/>
    </row>
    <row r="2921" spans="7:8" ht="12.75">
      <c r="G2921" s="1232"/>
      <c r="H2921" s="1233"/>
    </row>
    <row r="2922" spans="7:8" ht="12.75">
      <c r="G2922" s="1232"/>
      <c r="H2922" s="1233"/>
    </row>
    <row r="2923" spans="7:8" ht="12.75">
      <c r="G2923" s="1207"/>
      <c r="H2923" s="1208"/>
    </row>
    <row r="2924" spans="7:8" ht="12.75">
      <c r="G2924" s="1207"/>
      <c r="H2924" s="1208"/>
    </row>
    <row r="2925" spans="7:8" ht="12.75">
      <c r="G2925" s="1209"/>
      <c r="H2925" s="1210"/>
    </row>
    <row r="2926" spans="7:8" ht="12.75">
      <c r="G2926" s="614"/>
      <c r="H2926" s="639"/>
    </row>
    <row r="2927" spans="7:8" ht="12.75">
      <c r="G2927" s="614"/>
      <c r="H2927" s="639"/>
    </row>
    <row r="2928" spans="7:8" ht="12.75">
      <c r="G2928" s="614"/>
      <c r="H2928" s="639"/>
    </row>
    <row r="2929" spans="7:8" ht="12.75">
      <c r="G2929" s="614"/>
      <c r="H2929" s="639"/>
    </row>
    <row r="2930" spans="7:8" ht="12.75">
      <c r="G2930" s="614"/>
      <c r="H2930" s="639"/>
    </row>
    <row r="2931" spans="7:8" ht="12.75">
      <c r="G2931" s="614"/>
      <c r="H2931" s="639"/>
    </row>
    <row r="2932" spans="7:8" ht="12.75">
      <c r="G2932" s="614"/>
      <c r="H2932" s="639"/>
    </row>
    <row r="2933" spans="7:8" ht="12.75">
      <c r="G2933" s="614"/>
      <c r="H2933" s="639"/>
    </row>
    <row r="2934" spans="7:8" ht="12.75">
      <c r="G2934" s="614"/>
      <c r="H2934" s="639"/>
    </row>
    <row r="2935" spans="7:8" ht="12.75">
      <c r="G2935" s="617"/>
      <c r="H2935" s="640"/>
    </row>
    <row r="2936" spans="7:8" ht="12.75">
      <c r="G2936" s="617"/>
      <c r="H2936" s="640"/>
    </row>
    <row r="2937" spans="7:8" ht="12.75">
      <c r="G2937" s="614"/>
      <c r="H2937" s="639"/>
    </row>
    <row r="2938" spans="7:8" ht="12.75">
      <c r="G2938" s="614"/>
      <c r="H2938" s="639"/>
    </row>
    <row r="2939" spans="7:8" ht="12.75">
      <c r="G2939" s="614"/>
      <c r="H2939" s="639"/>
    </row>
    <row r="2940" spans="7:8" ht="12.75">
      <c r="G2940" s="614"/>
      <c r="H2940" s="639"/>
    </row>
    <row r="2941" spans="7:8" ht="12.75">
      <c r="G2941" s="614"/>
      <c r="H2941" s="639"/>
    </row>
    <row r="2942" spans="7:8" ht="12.75">
      <c r="G2942" s="614"/>
      <c r="H2942" s="639"/>
    </row>
    <row r="2943" spans="7:8" ht="12.75">
      <c r="G2943" s="614"/>
      <c r="H2943" s="639"/>
    </row>
    <row r="2944" spans="7:8" ht="12.75">
      <c r="G2944" s="614"/>
      <c r="H2944" s="639"/>
    </row>
    <row r="2945" spans="7:8" ht="12.75">
      <c r="G2945" s="614"/>
      <c r="H2945" s="639"/>
    </row>
    <row r="2946" spans="7:8" ht="12.75">
      <c r="G2946" s="614"/>
      <c r="H2946" s="639"/>
    </row>
    <row r="2947" spans="7:8" ht="12.75">
      <c r="G2947" s="617"/>
      <c r="H2947" s="640"/>
    </row>
    <row r="2948" spans="7:8" ht="12.75">
      <c r="G2948" s="617"/>
      <c r="H2948" s="640"/>
    </row>
    <row r="2949" spans="7:8" ht="12.75">
      <c r="G2949" s="617"/>
      <c r="H2949" s="640"/>
    </row>
    <row r="2950" spans="7:8" ht="12.75">
      <c r="G2950" s="617"/>
      <c r="H2950" s="640"/>
    </row>
    <row r="2951" spans="7:8" ht="12.75">
      <c r="G2951" s="617"/>
      <c r="H2951" s="640"/>
    </row>
    <row r="2952" spans="7:8" ht="12.75">
      <c r="G2952" s="614"/>
      <c r="H2952" s="639"/>
    </row>
    <row r="2953" spans="7:8" ht="12.75">
      <c r="G2953" s="614"/>
      <c r="H2953" s="639"/>
    </row>
    <row r="2954" spans="7:8" ht="12.75">
      <c r="G2954" s="614"/>
      <c r="H2954" s="639"/>
    </row>
    <row r="2955" spans="7:8" ht="12.75">
      <c r="G2955" s="614"/>
      <c r="H2955" s="639"/>
    </row>
    <row r="2956" spans="7:8" ht="12.75">
      <c r="G2956" s="614"/>
      <c r="H2956" s="639"/>
    </row>
    <row r="2957" spans="7:8" ht="12.75">
      <c r="G2957" s="614"/>
      <c r="H2957" s="639"/>
    </row>
    <row r="2958" spans="7:8" ht="12.75">
      <c r="G2958" s="614"/>
      <c r="H2958" s="639"/>
    </row>
    <row r="2959" spans="7:8" ht="12.75">
      <c r="G2959" s="614"/>
      <c r="H2959" s="639"/>
    </row>
    <row r="2960" spans="7:8" ht="12.75">
      <c r="G2960" s="617"/>
      <c r="H2960" s="640"/>
    </row>
    <row r="2961" spans="7:8" ht="12.75">
      <c r="G2961" s="614"/>
      <c r="H2961" s="639"/>
    </row>
    <row r="2962" spans="7:8" ht="12.75">
      <c r="G2962" s="614"/>
      <c r="H2962" s="639"/>
    </row>
    <row r="2963" spans="7:8" ht="12.75">
      <c r="G2963" s="617"/>
      <c r="H2963" s="640"/>
    </row>
    <row r="2964" spans="7:8" ht="12.75">
      <c r="G2964" s="617"/>
      <c r="H2964" s="640"/>
    </row>
    <row r="2965" spans="7:8" ht="12.75">
      <c r="G2965" s="617"/>
      <c r="H2965" s="640"/>
    </row>
    <row r="2966" spans="7:8" ht="12.75">
      <c r="G2966" s="617"/>
      <c r="H2966" s="640"/>
    </row>
    <row r="2967" spans="7:8" ht="12.75">
      <c r="G2967" s="617"/>
      <c r="H2967" s="640"/>
    </row>
    <row r="2968" spans="7:8" ht="12.75">
      <c r="G2968" s="617"/>
      <c r="H2968" s="640"/>
    </row>
    <row r="2969" spans="7:8" ht="12.75">
      <c r="G2969" s="617"/>
      <c r="H2969" s="640"/>
    </row>
    <row r="2970" spans="7:8" ht="12.75">
      <c r="G2970" s="617"/>
      <c r="H2970" s="640"/>
    </row>
    <row r="2971" spans="7:8" ht="12.75">
      <c r="G2971" s="1188"/>
      <c r="H2971" s="1189"/>
    </row>
    <row r="2972" spans="7:8" ht="12.75">
      <c r="G2972" s="1190"/>
      <c r="H2972" s="1191"/>
    </row>
    <row r="2973" spans="7:8" ht="12.75">
      <c r="G2973" s="1192"/>
      <c r="H2973" s="1193"/>
    </row>
    <row r="2974" spans="7:8" ht="12.75">
      <c r="G2974" s="617"/>
      <c r="H2974" s="640"/>
    </row>
    <row r="2975" spans="7:8" ht="12.75">
      <c r="G2975" s="617"/>
      <c r="H2975" s="640"/>
    </row>
    <row r="2976" spans="7:8" ht="12.75">
      <c r="G2976" s="617"/>
      <c r="H2976" s="640"/>
    </row>
    <row r="2977" spans="7:8" ht="12.75">
      <c r="G2977" s="1226"/>
      <c r="H2977" s="1227"/>
    </row>
    <row r="2978" spans="7:8" ht="12.75">
      <c r="G2978" s="1228"/>
      <c r="H2978" s="1229"/>
    </row>
    <row r="2979" spans="7:8" ht="12.75">
      <c r="G2979" s="1230"/>
      <c r="H2979" s="1231"/>
    </row>
    <row r="2980" spans="7:8" ht="12.75">
      <c r="G2980" s="671"/>
      <c r="H2980" s="639"/>
    </row>
    <row r="2981" spans="7:8" ht="12.75">
      <c r="G2981" s="671"/>
      <c r="H2981" s="639"/>
    </row>
    <row r="2982" spans="7:8" ht="12.75">
      <c r="G2982" s="671"/>
      <c r="H2982" s="639"/>
    </row>
    <row r="2983" spans="7:8" ht="12.75">
      <c r="G2983" s="671"/>
      <c r="H2983" s="639"/>
    </row>
    <row r="2984" spans="7:8" ht="12.75">
      <c r="G2984" s="671"/>
      <c r="H2984" s="639"/>
    </row>
    <row r="2985" spans="7:8" ht="12.75">
      <c r="G2985" s="671"/>
      <c r="H2985" s="639"/>
    </row>
    <row r="2986" spans="7:8" ht="12.75">
      <c r="G2986" s="671"/>
      <c r="H2986" s="639"/>
    </row>
    <row r="2987" spans="7:8" ht="12.75">
      <c r="G2987" s="671"/>
      <c r="H2987" s="639"/>
    </row>
    <row r="2988" spans="7:8" ht="12.75">
      <c r="G2988" s="671"/>
      <c r="H2988" s="639"/>
    </row>
    <row r="2989" spans="7:8" ht="12.75">
      <c r="G2989" s="620"/>
      <c r="H2989" s="639"/>
    </row>
    <row r="2990" spans="7:8" ht="12.75">
      <c r="G2990" s="614"/>
      <c r="H2990" s="639"/>
    </row>
    <row r="2991" spans="7:8" ht="12.75">
      <c r="G2991" s="614"/>
      <c r="H2991" s="639"/>
    </row>
    <row r="2992" spans="7:8" ht="12.75">
      <c r="G2992" s="614"/>
      <c r="H2992" s="639"/>
    </row>
    <row r="2993" spans="7:8" ht="12.75">
      <c r="G2993" s="614"/>
      <c r="H2993" s="639"/>
    </row>
    <row r="2994" spans="7:8" ht="12.75">
      <c r="G2994" s="614"/>
      <c r="H2994" s="639"/>
    </row>
    <row r="2995" spans="7:8" ht="12.75">
      <c r="G2995" s="614"/>
      <c r="H2995" s="639"/>
    </row>
    <row r="2996" spans="7:8" ht="12.75">
      <c r="G2996" s="614"/>
      <c r="H2996" s="639"/>
    </row>
    <row r="2997" spans="7:8" ht="12.75">
      <c r="G2997" s="614"/>
      <c r="H2997" s="639"/>
    </row>
    <row r="2998" spans="7:8" ht="12.75">
      <c r="G2998" s="621"/>
      <c r="H2998" s="640"/>
    </row>
    <row r="2999" spans="7:8" ht="12.75">
      <c r="G2999" s="621"/>
      <c r="H2999" s="640"/>
    </row>
    <row r="3000" spans="7:8" ht="12.75">
      <c r="G3000" s="1201"/>
      <c r="H3000" s="1202"/>
    </row>
    <row r="3001" spans="7:8" ht="12.75">
      <c r="G3001" s="1203"/>
      <c r="H3001" s="1204"/>
    </row>
    <row r="3002" spans="7:8" ht="12.75">
      <c r="G3002" s="1203"/>
      <c r="H3002" s="1204"/>
    </row>
    <row r="3003" spans="7:8" ht="12.75">
      <c r="G3003" s="1203"/>
      <c r="H3003" s="1204"/>
    </row>
    <row r="3004" spans="7:8" ht="12.75">
      <c r="G3004" s="1203"/>
      <c r="H3004" s="1204"/>
    </row>
    <row r="3005" spans="7:8" ht="12.75">
      <c r="G3005" s="1203"/>
      <c r="H3005" s="1204"/>
    </row>
    <row r="3006" spans="7:8" ht="12.75">
      <c r="G3006" s="1205"/>
      <c r="H3006" s="1206"/>
    </row>
    <row r="3007" spans="7:8" ht="12.75">
      <c r="G3007" s="621"/>
      <c r="H3007" s="640"/>
    </row>
    <row r="3008" spans="7:8" ht="12.75">
      <c r="G3008" s="621"/>
      <c r="H3008" s="640"/>
    </row>
    <row r="3009" spans="7:8" ht="12.75">
      <c r="G3009" s="621"/>
      <c r="H3009" s="640"/>
    </row>
    <row r="3010" spans="7:8" ht="12.75">
      <c r="G3010" s="621"/>
      <c r="H3010" s="640"/>
    </row>
    <row r="3011" spans="7:8" ht="12.75">
      <c r="G3011" s="622"/>
      <c r="H3011" s="640"/>
    </row>
    <row r="3013" spans="7:8" ht="12.75">
      <c r="G3013" s="1195"/>
      <c r="H3013" s="1196"/>
    </row>
    <row r="3014" spans="7:8" ht="12.75">
      <c r="G3014" s="1197"/>
      <c r="H3014" s="1198"/>
    </row>
    <row r="3015" spans="7:8" ht="12.75">
      <c r="G3015" s="1197"/>
      <c r="H3015" s="1198"/>
    </row>
    <row r="3016" spans="7:8" ht="12.75">
      <c r="G3016" s="1197"/>
      <c r="H3016" s="1198"/>
    </row>
    <row r="3017" spans="7:8" ht="12.75">
      <c r="G3017" s="1197"/>
      <c r="H3017" s="1198"/>
    </row>
    <row r="3018" spans="7:8" ht="12.75">
      <c r="G3018" s="1197"/>
      <c r="H3018" s="1198"/>
    </row>
    <row r="3019" spans="7:8" ht="12.75">
      <c r="G3019" s="1199"/>
      <c r="H3019" s="1200"/>
    </row>
  </sheetData>
  <sheetProtection selectLockedCells="1" selectUnlockedCells="1"/>
  <mergeCells count="105">
    <mergeCell ref="A2089:C2089"/>
    <mergeCell ref="B2018:F2018"/>
    <mergeCell ref="B2004:C2004"/>
    <mergeCell ref="B1982:F1982"/>
    <mergeCell ref="B1633:C1633"/>
    <mergeCell ref="A1555:B1557"/>
    <mergeCell ref="C1948:E1948"/>
    <mergeCell ref="C1668:D1668"/>
    <mergeCell ref="C1634:D1634"/>
    <mergeCell ref="C1559:E1559"/>
    <mergeCell ref="G60:H61"/>
    <mergeCell ref="G335:H336"/>
    <mergeCell ref="G189:H190"/>
    <mergeCell ref="G185:H186"/>
    <mergeCell ref="G147:H148"/>
    <mergeCell ref="G149:H149"/>
    <mergeCell ref="G199:H200"/>
    <mergeCell ref="G321:H323"/>
    <mergeCell ref="G144:H145"/>
    <mergeCell ref="G63:H65"/>
    <mergeCell ref="G2172:H2173"/>
    <mergeCell ref="G2142:H2144"/>
    <mergeCell ref="G2110:H2141"/>
    <mergeCell ref="G891:H892"/>
    <mergeCell ref="G1268:H1273"/>
    <mergeCell ref="G1203:H1209"/>
    <mergeCell ref="G1199:H1200"/>
    <mergeCell ref="G1133:H1134"/>
    <mergeCell ref="G842:H843"/>
    <mergeCell ref="G829:H830"/>
    <mergeCell ref="G807:H809"/>
    <mergeCell ref="G754:H757"/>
    <mergeCell ref="G279:H285"/>
    <mergeCell ref="G820:H821"/>
    <mergeCell ref="G367:H368"/>
    <mergeCell ref="G356:H357"/>
    <mergeCell ref="G767:H768"/>
    <mergeCell ref="G449:H455"/>
    <mergeCell ref="C1501:E1501"/>
    <mergeCell ref="C1511:E1511"/>
    <mergeCell ref="B192:C192"/>
    <mergeCell ref="C399:F399"/>
    <mergeCell ref="C358:F358"/>
    <mergeCell ref="C431:E431"/>
    <mergeCell ref="C508:D508"/>
    <mergeCell ref="C512:E512"/>
    <mergeCell ref="C607:E607"/>
    <mergeCell ref="C673:F673"/>
    <mergeCell ref="G2873:H2875"/>
    <mergeCell ref="G2888:H2894"/>
    <mergeCell ref="G2879:H2881"/>
    <mergeCell ref="G2838:H2839"/>
    <mergeCell ref="C547:E547"/>
    <mergeCell ref="G2829:H2833"/>
    <mergeCell ref="B1405:C1405"/>
    <mergeCell ref="B1333:C1333"/>
    <mergeCell ref="B1305:D1305"/>
    <mergeCell ref="C603:E603"/>
    <mergeCell ref="C1512:E1512"/>
    <mergeCell ref="C1538:E1538"/>
    <mergeCell ref="C1530:E1530"/>
    <mergeCell ref="C1537:E1537"/>
    <mergeCell ref="C1771:D1771"/>
    <mergeCell ref="B1938:C1938"/>
    <mergeCell ref="C1517:E1517"/>
    <mergeCell ref="C1521:E1521"/>
    <mergeCell ref="C1786:D1786"/>
    <mergeCell ref="B1667:C1667"/>
    <mergeCell ref="A6:D6"/>
    <mergeCell ref="A69:D69"/>
    <mergeCell ref="A151:D151"/>
    <mergeCell ref="A191:D191"/>
    <mergeCell ref="G2977:H2979"/>
    <mergeCell ref="G2971:H2973"/>
    <mergeCell ref="G2909:H2922"/>
    <mergeCell ref="C1471:E1471"/>
    <mergeCell ref="C1484:E1484"/>
    <mergeCell ref="C1525:E1525"/>
    <mergeCell ref="C690:F690"/>
    <mergeCell ref="C1470:E1470"/>
    <mergeCell ref="C611:F611"/>
    <mergeCell ref="C628:E628"/>
    <mergeCell ref="C656:F656"/>
    <mergeCell ref="C715:F715"/>
    <mergeCell ref="B1211:C1211"/>
    <mergeCell ref="G2398:H2404"/>
    <mergeCell ref="G2235:H2240"/>
    <mergeCell ref="G2449:H2455"/>
    <mergeCell ref="G2351:H2354"/>
    <mergeCell ref="G2243:H2247"/>
    <mergeCell ref="G3013:H3019"/>
    <mergeCell ref="G3000:H3006"/>
    <mergeCell ref="G2923:H2925"/>
    <mergeCell ref="G2901:H2907"/>
    <mergeCell ref="G2900:H2900"/>
    <mergeCell ref="C1563:E1563"/>
    <mergeCell ref="G2753:H2759"/>
    <mergeCell ref="G2762:H2768"/>
    <mergeCell ref="G2630:H2633"/>
    <mergeCell ref="G2596:H2602"/>
    <mergeCell ref="G2680:H2683"/>
    <mergeCell ref="G2613:H2617"/>
    <mergeCell ref="G2558:H2564"/>
    <mergeCell ref="G2479:H2485"/>
    <mergeCell ref="G2487:H2494"/>
  </mergeCells>
  <conditionalFormatting sqref="F1:F2 F4:F65536">
    <cfRule type="cellIs" priority="1" dxfId="1" operator="greaterThan" stopIfTrue="1">
      <formula>1</formula>
    </cfRule>
  </conditionalFormatting>
  <printOptions headings="1" horizontalCentered="1" verticalCentered="1"/>
  <pageMargins left="0.196527777777778" right="0.196527777777778" top="0.196527777777778" bottom="0.196527777777778" header="0.511805555555556" footer="0.511805555555556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9"/>
  <sheetViews>
    <sheetView showGridLines="0" zoomScalePageLayoutView="0" workbookViewId="0" topLeftCell="A46">
      <selection activeCell="K87" sqref="K87"/>
    </sheetView>
  </sheetViews>
  <sheetFormatPr defaultColWidth="9.140625" defaultRowHeight="12.75"/>
  <cols>
    <col min="1" max="1" width="0.71875" style="0" customWidth="1"/>
    <col min="2" max="3" width="3.57421875" style="0" customWidth="1"/>
    <col min="4" max="4" width="7.57421875" style="0" customWidth="1"/>
    <col min="5" max="5" width="47.7109375" style="0" customWidth="1"/>
    <col min="6" max="6" width="13.28125" style="411" customWidth="1"/>
    <col min="7" max="7" width="13.28125" style="1" customWidth="1"/>
    <col min="8" max="8" width="0" style="0" hidden="1" customWidth="1"/>
    <col min="9" max="9" width="7.421875" style="0" customWidth="1"/>
  </cols>
  <sheetData>
    <row r="1" ht="3" customHeight="1"/>
    <row r="2" spans="2:9" s="88" customFormat="1" ht="25.5" customHeight="1">
      <c r="B2" s="412"/>
      <c r="C2" s="413"/>
      <c r="D2" s="414" t="s">
        <v>983</v>
      </c>
      <c r="E2" s="415" t="s">
        <v>984</v>
      </c>
      <c r="F2" s="416" t="s">
        <v>985</v>
      </c>
      <c r="G2" s="417" t="s">
        <v>986</v>
      </c>
      <c r="H2" s="418" t="s">
        <v>987</v>
      </c>
      <c r="I2" s="418" t="s">
        <v>987</v>
      </c>
    </row>
    <row r="3" spans="2:9" s="150" customFormat="1" ht="12.75">
      <c r="B3" s="1277" t="s">
        <v>988</v>
      </c>
      <c r="C3" s="1277"/>
      <c r="D3" s="1277"/>
      <c r="E3" s="1277"/>
      <c r="F3" s="419"/>
      <c r="G3" s="420"/>
      <c r="H3" s="421"/>
      <c r="I3" s="421"/>
    </row>
    <row r="4" spans="2:9" s="106" customFormat="1" ht="12">
      <c r="B4" s="422"/>
      <c r="C4" s="1276" t="s">
        <v>989</v>
      </c>
      <c r="D4" s="1276"/>
      <c r="E4" s="1276"/>
      <c r="F4" s="31">
        <f>F5+F26+F29</f>
        <v>416518000</v>
      </c>
      <c r="G4" s="62">
        <f>G5+G26+G29</f>
        <v>176005091.1</v>
      </c>
      <c r="H4" s="423">
        <f aca="true" t="shared" si="0" ref="H4:H26">F4/F$4</f>
        <v>1</v>
      </c>
      <c r="I4" s="423">
        <f aca="true" t="shared" si="1" ref="I4:I26">G4/G$4</f>
        <v>1</v>
      </c>
    </row>
    <row r="5" spans="2:9" s="88" customFormat="1" ht="12.75">
      <c r="B5" s="424"/>
      <c r="C5" s="425"/>
      <c r="D5" s="426">
        <v>7</v>
      </c>
      <c r="E5" s="380" t="s">
        <v>990</v>
      </c>
      <c r="F5" s="31">
        <f>F6+F12+F15+F23</f>
        <v>410457719.52</v>
      </c>
      <c r="G5" s="31">
        <f>G6+G12+G15+G23</f>
        <v>176005091.1</v>
      </c>
      <c r="H5" s="423">
        <f t="shared" si="0"/>
        <v>0.9854501354563308</v>
      </c>
      <c r="I5" s="423">
        <f t="shared" si="1"/>
        <v>1</v>
      </c>
    </row>
    <row r="6" spans="2:9" s="88" customFormat="1" ht="12">
      <c r="B6" s="424"/>
      <c r="C6" s="427"/>
      <c r="D6" s="428">
        <v>71</v>
      </c>
      <c r="E6" s="287" t="s">
        <v>1051</v>
      </c>
      <c r="F6" s="31">
        <f>SUM(F7:F11)</f>
        <v>249289738</v>
      </c>
      <c r="G6" s="62">
        <f>SUM(G7:G11)</f>
        <v>102900203.75</v>
      </c>
      <c r="H6" s="423">
        <f t="shared" si="0"/>
        <v>0.5985089191823643</v>
      </c>
      <c r="I6" s="423">
        <f t="shared" si="1"/>
        <v>0.5846433367744781</v>
      </c>
    </row>
    <row r="7" spans="2:9" s="33" customFormat="1" ht="12">
      <c r="B7" s="429"/>
      <c r="C7" s="430"/>
      <c r="D7" s="431">
        <v>711</v>
      </c>
      <c r="E7" s="432" t="s">
        <v>1052</v>
      </c>
      <c r="F7" s="69">
        <f>SUM(prihodi!D9)</f>
        <v>191900000</v>
      </c>
      <c r="G7" s="74">
        <f>SUM(prihodi!E9)</f>
        <v>82960398.13</v>
      </c>
      <c r="H7" s="433">
        <f t="shared" si="0"/>
        <v>0.4607243864610893</v>
      </c>
      <c r="I7" s="433">
        <f t="shared" si="1"/>
        <v>0.47135226379823736</v>
      </c>
    </row>
    <row r="8" spans="2:9" s="33" customFormat="1" ht="12">
      <c r="B8" s="429"/>
      <c r="C8" s="430"/>
      <c r="D8" s="434">
        <v>712</v>
      </c>
      <c r="E8" s="199" t="s">
        <v>1110</v>
      </c>
      <c r="F8" s="69">
        <f>SUM(prihodi!D108)</f>
        <v>5000</v>
      </c>
      <c r="G8" s="74">
        <f>SUM(prihodi!E108)</f>
        <v>7480.56</v>
      </c>
      <c r="H8" s="433">
        <f t="shared" si="0"/>
        <v>1.2004283128220149E-05</v>
      </c>
      <c r="I8" s="433">
        <f t="shared" si="1"/>
        <v>4.250195237676281E-05</v>
      </c>
    </row>
    <row r="9" spans="2:9" s="33" customFormat="1" ht="12">
      <c r="B9" s="429"/>
      <c r="C9" s="430"/>
      <c r="D9" s="434">
        <v>713</v>
      </c>
      <c r="E9" s="199" t="s">
        <v>1112</v>
      </c>
      <c r="F9" s="69">
        <f>SUM(prihodi!D110)</f>
        <v>33324738</v>
      </c>
      <c r="G9" s="74">
        <f>SUM(prihodi!E110)</f>
        <v>11716989.379999999</v>
      </c>
      <c r="H9" s="433">
        <f t="shared" si="0"/>
        <v>0.08000791802515138</v>
      </c>
      <c r="I9" s="433">
        <f t="shared" si="1"/>
        <v>0.06657187759042045</v>
      </c>
    </row>
    <row r="10" spans="2:9" s="33" customFormat="1" ht="12">
      <c r="B10" s="429"/>
      <c r="C10" s="430"/>
      <c r="D10" s="434">
        <v>714</v>
      </c>
      <c r="E10" s="199" t="s">
        <v>1143</v>
      </c>
      <c r="F10" s="69">
        <f>SUM(prihodi!D127)</f>
        <v>9060000</v>
      </c>
      <c r="G10" s="74">
        <f>SUM(prihodi!E127)</f>
        <v>2871743.86</v>
      </c>
      <c r="H10" s="433">
        <f t="shared" si="0"/>
        <v>0.02175176102833491</v>
      </c>
      <c r="I10" s="433">
        <f t="shared" si="1"/>
        <v>0.016316254501799465</v>
      </c>
    </row>
    <row r="11" spans="2:9" s="33" customFormat="1" ht="12">
      <c r="B11" s="429"/>
      <c r="C11" s="430"/>
      <c r="D11" s="434">
        <v>716</v>
      </c>
      <c r="E11" s="199" t="s">
        <v>1181</v>
      </c>
      <c r="F11" s="69">
        <f>SUM(prihodi!D148)</f>
        <v>15000000</v>
      </c>
      <c r="G11" s="74">
        <f>SUM(prihodi!E148)</f>
        <v>5343591.82</v>
      </c>
      <c r="H11" s="433">
        <f t="shared" si="0"/>
        <v>0.03601284938466045</v>
      </c>
      <c r="I11" s="433">
        <f t="shared" si="1"/>
        <v>0.030360438931644067</v>
      </c>
    </row>
    <row r="12" spans="2:9" s="88" customFormat="1" ht="12">
      <c r="B12" s="424"/>
      <c r="C12" s="427"/>
      <c r="D12" s="428">
        <v>73</v>
      </c>
      <c r="E12" s="287" t="s">
        <v>1190</v>
      </c>
      <c r="F12" s="31">
        <f>SUM(F13:F14)</f>
        <v>115811972</v>
      </c>
      <c r="G12" s="62">
        <f>SUM(G13:G14)</f>
        <v>56201561.4</v>
      </c>
      <c r="H12" s="423">
        <f t="shared" si="0"/>
        <v>0.2780479403051009</v>
      </c>
      <c r="I12" s="423">
        <f t="shared" si="1"/>
        <v>0.31931781659695413</v>
      </c>
    </row>
    <row r="13" spans="2:9" s="33" customFormat="1" ht="12">
      <c r="B13" s="429"/>
      <c r="C13" s="435"/>
      <c r="D13" s="434">
        <v>732</v>
      </c>
      <c r="E13" s="199" t="s">
        <v>1191</v>
      </c>
      <c r="F13" s="69">
        <f>prihodi!D154</f>
        <v>12893000</v>
      </c>
      <c r="G13" s="74">
        <f>prihodi!E154</f>
        <v>7978925.4</v>
      </c>
      <c r="H13" s="433">
        <f t="shared" si="0"/>
        <v>0.030954244474428474</v>
      </c>
      <c r="I13" s="433">
        <f t="shared" si="1"/>
        <v>0.04533349206056006</v>
      </c>
    </row>
    <row r="14" spans="2:9" s="33" customFormat="1" ht="12">
      <c r="B14" s="429"/>
      <c r="C14" s="430"/>
      <c r="D14" s="434">
        <v>733</v>
      </c>
      <c r="E14" s="436" t="s">
        <v>1202</v>
      </c>
      <c r="F14" s="69">
        <f>SUM(prihodi!D161)</f>
        <v>102918972</v>
      </c>
      <c r="G14" s="74">
        <f>SUM(prihodi!E161)</f>
        <v>48222636</v>
      </c>
      <c r="H14" s="433">
        <f t="shared" si="0"/>
        <v>0.2470936958306724</v>
      </c>
      <c r="I14" s="433">
        <f t="shared" si="1"/>
        <v>0.27398432453639404</v>
      </c>
    </row>
    <row r="15" spans="2:9" s="88" customFormat="1" ht="12">
      <c r="B15" s="424"/>
      <c r="C15" s="427"/>
      <c r="D15" s="428">
        <v>74</v>
      </c>
      <c r="E15" s="287" t="s">
        <v>1221</v>
      </c>
      <c r="F15" s="31">
        <f>F16+F19+F20+F21+F22</f>
        <v>43044009.519999996</v>
      </c>
      <c r="G15" s="62">
        <f>G16+G19+G20+G21+G22</f>
        <v>16870114.75</v>
      </c>
      <c r="H15" s="423">
        <f t="shared" si="0"/>
        <v>0.10334249545037669</v>
      </c>
      <c r="I15" s="423">
        <f t="shared" si="1"/>
        <v>0.09585015208687904</v>
      </c>
    </row>
    <row r="16" spans="2:9" s="33" customFormat="1" ht="12">
      <c r="B16" s="429"/>
      <c r="C16" s="430"/>
      <c r="D16" s="434">
        <v>741</v>
      </c>
      <c r="E16" s="199" t="s">
        <v>1222</v>
      </c>
      <c r="F16" s="69">
        <f>SUM(prihodi!D172)</f>
        <v>10400000</v>
      </c>
      <c r="G16" s="74">
        <f>SUM(prihodi!E172)</f>
        <v>1237600.97</v>
      </c>
      <c r="H16" s="433">
        <f t="shared" si="0"/>
        <v>0.02496890890669791</v>
      </c>
      <c r="I16" s="433">
        <f t="shared" si="1"/>
        <v>0.007031620291579168</v>
      </c>
    </row>
    <row r="17" spans="2:9" s="33" customFormat="1" ht="12" customHeight="1" hidden="1">
      <c r="B17" s="429"/>
      <c r="C17" s="430"/>
      <c r="D17" s="231">
        <v>7411</v>
      </c>
      <c r="E17" s="199" t="s">
        <v>1224</v>
      </c>
      <c r="F17" s="54">
        <f>prihodi!D174</f>
        <v>800000</v>
      </c>
      <c r="G17" s="55">
        <f>prihodi!E174</f>
        <v>169300.5</v>
      </c>
      <c r="H17" s="433">
        <f t="shared" si="0"/>
        <v>0.001920685300515224</v>
      </c>
      <c r="I17" s="433">
        <f t="shared" si="1"/>
        <v>0.0009619068342961132</v>
      </c>
    </row>
    <row r="18" spans="2:9" s="33" customFormat="1" ht="12" customHeight="1" hidden="1">
      <c r="B18" s="429"/>
      <c r="C18" s="430"/>
      <c r="D18" s="434"/>
      <c r="E18" s="199" t="s">
        <v>991</v>
      </c>
      <c r="F18" s="54">
        <v>6709186</v>
      </c>
      <c r="G18" s="437"/>
      <c r="H18" s="433">
        <f t="shared" si="0"/>
        <v>0.016107793660778167</v>
      </c>
      <c r="I18" s="433">
        <f t="shared" si="1"/>
        <v>0</v>
      </c>
    </row>
    <row r="19" spans="2:9" s="33" customFormat="1" ht="12">
      <c r="B19" s="429"/>
      <c r="C19" s="430"/>
      <c r="D19" s="434">
        <v>742</v>
      </c>
      <c r="E19" s="438" t="s">
        <v>1268</v>
      </c>
      <c r="F19" s="69">
        <f>SUM(prihodi!D191)</f>
        <v>10950000</v>
      </c>
      <c r="G19" s="74">
        <f>SUM(prihodi!E191)</f>
        <v>3236962.87</v>
      </c>
      <c r="H19" s="433">
        <f t="shared" si="0"/>
        <v>0.026289380050802127</v>
      </c>
      <c r="I19" s="433">
        <f t="shared" si="1"/>
        <v>0.018391302488863063</v>
      </c>
    </row>
    <row r="20" spans="2:9" s="33" customFormat="1" ht="12">
      <c r="B20" s="429"/>
      <c r="C20" s="430"/>
      <c r="D20" s="434">
        <v>743</v>
      </c>
      <c r="E20" s="436" t="s">
        <v>1292</v>
      </c>
      <c r="F20" s="69">
        <f>SUM(prihodi!D204)</f>
        <v>3600000</v>
      </c>
      <c r="G20" s="74">
        <f>SUM(prihodi!E204)</f>
        <v>1611601.5</v>
      </c>
      <c r="H20" s="433">
        <f t="shared" si="0"/>
        <v>0.008643083852318507</v>
      </c>
      <c r="I20" s="433">
        <f t="shared" si="1"/>
        <v>0.00915656183538659</v>
      </c>
    </row>
    <row r="21" spans="2:9" s="33" customFormat="1" ht="12">
      <c r="B21" s="429"/>
      <c r="C21" s="430"/>
      <c r="D21" s="439">
        <v>744</v>
      </c>
      <c r="E21" s="440" t="s">
        <v>1307</v>
      </c>
      <c r="F21" s="74">
        <f>prihodi!D212</f>
        <v>3424000</v>
      </c>
      <c r="G21" s="74">
        <f>prihodi!E212</f>
        <v>0</v>
      </c>
      <c r="H21" s="433">
        <f t="shared" si="0"/>
        <v>0.008220533086205158</v>
      </c>
      <c r="I21" s="433">
        <f t="shared" si="1"/>
        <v>0</v>
      </c>
    </row>
    <row r="22" spans="2:9" s="33" customFormat="1" ht="12">
      <c r="B22" s="429"/>
      <c r="C22" s="430"/>
      <c r="D22" s="439">
        <v>745</v>
      </c>
      <c r="E22" s="199" t="s">
        <v>992</v>
      </c>
      <c r="F22" s="69">
        <f>SUM(prihodi!D215)</f>
        <v>14670009.52</v>
      </c>
      <c r="G22" s="74">
        <f>SUM(prihodi!E215)</f>
        <v>10783949.41</v>
      </c>
      <c r="H22" s="433">
        <f t="shared" si="0"/>
        <v>0.03522058955435299</v>
      </c>
      <c r="I22" s="433">
        <f t="shared" si="1"/>
        <v>0.06127066747105022</v>
      </c>
    </row>
    <row r="23" spans="2:9" s="88" customFormat="1" ht="12">
      <c r="B23" s="424"/>
      <c r="C23" s="427"/>
      <c r="D23" s="428">
        <v>77</v>
      </c>
      <c r="E23" s="287" t="s">
        <v>7</v>
      </c>
      <c r="F23" s="31">
        <f>SUM(F24:F25)</f>
        <v>2312000</v>
      </c>
      <c r="G23" s="62">
        <f>SUM(G24:G25)</f>
        <v>33211.2</v>
      </c>
      <c r="H23" s="423">
        <f t="shared" si="0"/>
        <v>0.0055507805184889965</v>
      </c>
      <c r="I23" s="423">
        <f t="shared" si="1"/>
        <v>0.00018869454168874322</v>
      </c>
    </row>
    <row r="24" spans="2:9" s="33" customFormat="1" ht="12">
      <c r="B24" s="429"/>
      <c r="C24" s="435"/>
      <c r="D24" s="434">
        <v>771</v>
      </c>
      <c r="E24" s="257" t="s">
        <v>7</v>
      </c>
      <c r="F24" s="69">
        <f>prihodi!D220</f>
        <v>2182000</v>
      </c>
      <c r="G24" s="69">
        <f>prihodi!E220</f>
        <v>0</v>
      </c>
      <c r="H24" s="433">
        <f t="shared" si="0"/>
        <v>0.005238669157155273</v>
      </c>
      <c r="I24" s="433">
        <f t="shared" si="1"/>
        <v>0</v>
      </c>
    </row>
    <row r="25" spans="2:9" s="33" customFormat="1" ht="12">
      <c r="B25" s="429"/>
      <c r="C25" s="441"/>
      <c r="D25" s="434">
        <v>772</v>
      </c>
      <c r="E25" s="257" t="s">
        <v>993</v>
      </c>
      <c r="F25" s="69">
        <f>prihodi!D222</f>
        <v>130000</v>
      </c>
      <c r="G25" s="69">
        <f>prihodi!E222</f>
        <v>33211.2</v>
      </c>
      <c r="H25" s="433">
        <f t="shared" si="0"/>
        <v>0.00031211136133372385</v>
      </c>
      <c r="I25" s="433">
        <f t="shared" si="1"/>
        <v>0.00018869454168874322</v>
      </c>
    </row>
    <row r="26" spans="2:9" s="88" customFormat="1" ht="12.75">
      <c r="B26" s="424"/>
      <c r="C26" s="427"/>
      <c r="D26" s="442">
        <v>3</v>
      </c>
      <c r="E26" s="443" t="s">
        <v>994</v>
      </c>
      <c r="F26" s="383">
        <f>SUM(F27:F28)</f>
        <v>6060280.48</v>
      </c>
      <c r="G26" s="383">
        <f>SUM(G27:G28)</f>
        <v>0</v>
      </c>
      <c r="H26" s="423">
        <f t="shared" si="0"/>
        <v>0.014549864543669182</v>
      </c>
      <c r="I26" s="423">
        <f t="shared" si="1"/>
        <v>0</v>
      </c>
    </row>
    <row r="27" spans="2:9" s="88" customFormat="1" ht="12">
      <c r="B27" s="424"/>
      <c r="C27" s="427"/>
      <c r="D27" s="67">
        <v>311</v>
      </c>
      <c r="E27" s="199" t="s">
        <v>15</v>
      </c>
      <c r="F27" s="74">
        <f>prihodi!D226</f>
        <v>6060280.48</v>
      </c>
      <c r="G27" s="74">
        <f>prihodi!E226</f>
        <v>0</v>
      </c>
      <c r="H27" s="433"/>
      <c r="I27" s="423"/>
    </row>
    <row r="28" spans="2:9" s="88" customFormat="1" ht="12">
      <c r="B28" s="424"/>
      <c r="C28" s="427"/>
      <c r="D28" s="67">
        <v>321</v>
      </c>
      <c r="E28" s="199" t="s">
        <v>28</v>
      </c>
      <c r="F28" s="74">
        <f>prihodi!D242</f>
        <v>0</v>
      </c>
      <c r="G28" s="74">
        <f>prihodi!E242</f>
        <v>0</v>
      </c>
      <c r="H28" s="433"/>
      <c r="I28" s="433"/>
    </row>
    <row r="29" spans="2:9" s="88" customFormat="1" ht="12.75">
      <c r="B29" s="424"/>
      <c r="C29" s="427"/>
      <c r="D29" s="426">
        <v>8</v>
      </c>
      <c r="E29" s="380" t="s">
        <v>995</v>
      </c>
      <c r="F29" s="62">
        <f>F30</f>
        <v>0</v>
      </c>
      <c r="G29" s="62">
        <f>G30</f>
        <v>0</v>
      </c>
      <c r="H29" s="423">
        <f>F29/F$4</f>
        <v>0</v>
      </c>
      <c r="I29" s="423">
        <f>G29/G$4</f>
        <v>0</v>
      </c>
    </row>
    <row r="30" spans="2:9" s="88" customFormat="1" ht="12">
      <c r="B30" s="444"/>
      <c r="C30" s="445"/>
      <c r="D30" s="67">
        <v>812</v>
      </c>
      <c r="E30" s="68" t="s">
        <v>33</v>
      </c>
      <c r="F30" s="74">
        <f>prihodi!D248</f>
        <v>0</v>
      </c>
      <c r="G30" s="74">
        <f>prihodi!E248</f>
        <v>0</v>
      </c>
      <c r="H30" s="433"/>
      <c r="I30" s="433"/>
    </row>
    <row r="31" spans="2:9" s="446" customFormat="1" ht="3.75" customHeight="1">
      <c r="B31" s="447"/>
      <c r="C31" s="448"/>
      <c r="D31" s="449"/>
      <c r="E31" s="450"/>
      <c r="F31" s="451"/>
      <c r="G31" s="452"/>
      <c r="H31" s="453"/>
      <c r="I31" s="453"/>
    </row>
    <row r="32" spans="2:9" s="88" customFormat="1" ht="25.5" customHeight="1">
      <c r="B32" s="412"/>
      <c r="C32" s="454"/>
      <c r="D32" s="455" t="s">
        <v>983</v>
      </c>
      <c r="E32" s="456" t="s">
        <v>984</v>
      </c>
      <c r="F32" s="416" t="s">
        <v>985</v>
      </c>
      <c r="G32" s="417" t="s">
        <v>986</v>
      </c>
      <c r="H32" s="418" t="s">
        <v>987</v>
      </c>
      <c r="I32" s="418" t="s">
        <v>987</v>
      </c>
    </row>
    <row r="33" spans="2:9" s="106" customFormat="1" ht="12">
      <c r="B33" s="422"/>
      <c r="C33" s="1276" t="s">
        <v>996</v>
      </c>
      <c r="D33" s="1276"/>
      <c r="E33" s="1276"/>
      <c r="F33" s="31">
        <f>F34+F67</f>
        <v>445179590</v>
      </c>
      <c r="G33" s="31">
        <f>G34+G67</f>
        <v>163805925.47999996</v>
      </c>
      <c r="H33" s="423">
        <f aca="true" t="shared" si="2" ref="H33:H52">F33/F$4</f>
        <v>1.0688123682529926</v>
      </c>
      <c r="I33" s="423">
        <f aca="true" t="shared" si="3" ref="I33:I52">G33/G$4</f>
        <v>0.9306885639287054</v>
      </c>
    </row>
    <row r="34" spans="2:9" s="88" customFormat="1" ht="12.75">
      <c r="B34" s="424"/>
      <c r="C34" s="425"/>
      <c r="D34" s="457">
        <v>4</v>
      </c>
      <c r="E34" s="443" t="s">
        <v>997</v>
      </c>
      <c r="F34" s="31">
        <f>F35+F42+F49+F52+F55+F57+F59+F65</f>
        <v>378125133</v>
      </c>
      <c r="G34" s="31">
        <f>G35+G42+G49+G52+G55+G57+G59+G65</f>
        <v>161836168.59999996</v>
      </c>
      <c r="H34" s="423">
        <f t="shared" si="2"/>
        <v>0.90782423088558</v>
      </c>
      <c r="I34" s="423">
        <f t="shared" si="3"/>
        <v>0.9194970872067005</v>
      </c>
    </row>
    <row r="35" spans="2:9" s="106" customFormat="1" ht="12">
      <c r="B35" s="458"/>
      <c r="C35" s="459"/>
      <c r="D35" s="460">
        <v>41</v>
      </c>
      <c r="E35" s="271" t="s">
        <v>998</v>
      </c>
      <c r="F35" s="31">
        <f>SUM(F36:F41)</f>
        <v>134233130</v>
      </c>
      <c r="G35" s="31">
        <f>SUM(G36:G41)</f>
        <v>55968085.47</v>
      </c>
      <c r="H35" s="423">
        <f t="shared" si="2"/>
        <v>0.3222744995414364</v>
      </c>
      <c r="I35" s="423">
        <f t="shared" si="3"/>
        <v>0.3179912871849876</v>
      </c>
    </row>
    <row r="36" spans="2:9" s="33" customFormat="1" ht="12">
      <c r="B36" s="429"/>
      <c r="C36" s="430"/>
      <c r="D36" s="434">
        <v>411</v>
      </c>
      <c r="E36" s="199" t="s">
        <v>126</v>
      </c>
      <c r="F36" s="69">
        <f>rashodi!D8+rashodi!D71+rashodi!D153+rashodi!D203+rashodi!H1335+rashodi!H1407+rashodi!H1580+rashodi!H1669+rashodi!H1864+rashodi!H2020</f>
        <v>105111000</v>
      </c>
      <c r="G36" s="69">
        <f>rashodi!E8+rashodi!E71+rashodi!E203+rashodi!E153+rashodi!E1335+rashodi!E1407+rashodi!E1580+rashodi!E1669+rashodi!E1864+rashodi!E2020</f>
        <v>45096806.019999996</v>
      </c>
      <c r="H36" s="433">
        <f t="shared" si="2"/>
        <v>0.2523564407780696</v>
      </c>
      <c r="I36" s="433">
        <f t="shared" si="3"/>
        <v>0.2562244406576714</v>
      </c>
    </row>
    <row r="37" spans="2:9" s="33" customFormat="1" ht="12">
      <c r="B37" s="429"/>
      <c r="C37" s="430"/>
      <c r="D37" s="434">
        <v>412</v>
      </c>
      <c r="E37" s="436" t="s">
        <v>127</v>
      </c>
      <c r="F37" s="69">
        <f>rashodi!D10+rashodi!D73+rashodi!D155+rashodi!D205+rashodi!D459+rashodi!H1337+rashodi!H1409+rashodi!H1582+rashodi!H1671+rashodi!H1866+rashodi!H2022</f>
        <v>18822000</v>
      </c>
      <c r="G37" s="69">
        <f>rashodi!E10+rashodi!E73+rashodi!E205+rashodi!E155+rashodi!E1337+rashodi!E1409+rashodi!E1582+rashodi!E1671+rashodi!E1866+rashodi!E2022</f>
        <v>7847099.78</v>
      </c>
      <c r="H37" s="433">
        <f t="shared" si="2"/>
        <v>0.04518892340787193</v>
      </c>
      <c r="I37" s="433">
        <f t="shared" si="3"/>
        <v>0.04458450452175585</v>
      </c>
    </row>
    <row r="38" spans="2:9" s="33" customFormat="1" ht="12">
      <c r="B38" s="429"/>
      <c r="C38" s="461"/>
      <c r="D38" s="434">
        <v>413</v>
      </c>
      <c r="E38" s="199" t="s">
        <v>237</v>
      </c>
      <c r="F38" s="69">
        <f>rashodi!D209</f>
        <v>28500</v>
      </c>
      <c r="G38" s="69">
        <f>rashodi!E209</f>
        <v>28500</v>
      </c>
      <c r="H38" s="433">
        <f t="shared" si="2"/>
        <v>6.842441383085485E-05</v>
      </c>
      <c r="I38" s="433">
        <f t="shared" si="3"/>
        <v>0.00016192713416345034</v>
      </c>
    </row>
    <row r="39" spans="2:9" s="33" customFormat="1" ht="12">
      <c r="B39" s="429"/>
      <c r="C39" s="430"/>
      <c r="D39" s="434">
        <v>414</v>
      </c>
      <c r="E39" s="199" t="s">
        <v>999</v>
      </c>
      <c r="F39" s="69">
        <f>rashodi!D14+rashodi!D77+rashodi!D159+rashodi!D211+rashodi!D1213+rashodi!H1342+rashodi!H1413+rashodi!H1586+rashodi!H1675+rashodi!D1870</f>
        <v>7181630</v>
      </c>
      <c r="G39" s="69">
        <f>rashodi!E14+rashodi!E77+rashodi!E159+rashodi!E211+rashodi!E1342+rashodi!E1413+rashodi!E1586+rashodi!E1675+rashodi!E1870</f>
        <v>1725489.1400000001</v>
      </c>
      <c r="H39" s="433">
        <f t="shared" si="2"/>
        <v>0.017242063968423933</v>
      </c>
      <c r="I39" s="433">
        <f t="shared" si="3"/>
        <v>0.00980363198141602</v>
      </c>
    </row>
    <row r="40" spans="2:9" s="33" customFormat="1" ht="12">
      <c r="B40" s="429"/>
      <c r="C40" s="461"/>
      <c r="D40" s="434">
        <v>415</v>
      </c>
      <c r="E40" s="199" t="s">
        <v>187</v>
      </c>
      <c r="F40" s="69">
        <f>rashodi!D81+rashodi!D215+rashodi!H1344+rashodi!D1588+rashodi!H2026</f>
        <v>1675000</v>
      </c>
      <c r="G40" s="69">
        <f>rashodi!E81+rashodi!E215+rashodi!E1344+rashodi!E1588+rashodi!E2026</f>
        <v>236686.58000000002</v>
      </c>
      <c r="H40" s="433">
        <f t="shared" si="2"/>
        <v>0.00402143484795375</v>
      </c>
      <c r="I40" s="433">
        <f t="shared" si="3"/>
        <v>0.00134477121383678</v>
      </c>
    </row>
    <row r="41" spans="2:9" s="33" customFormat="1" ht="12">
      <c r="B41" s="429"/>
      <c r="C41" s="430"/>
      <c r="D41" s="434">
        <v>416</v>
      </c>
      <c r="E41" s="199" t="s">
        <v>137</v>
      </c>
      <c r="F41" s="69">
        <f>rashodi!D17+rashodi!D83+rashodi!D217+rashodi!H1346+rashodi!H1417+rashodi!D1590+rashodi!H1679+rashodi!D1874</f>
        <v>1415000</v>
      </c>
      <c r="G41" s="69">
        <f>rashodi!E17+rashodi!E83+rashodi!E163+rashodi!E217+rashodi!E1346+rashodi!E1417+rashodi!E1590+rashodi!E1679+rashodi!E1874</f>
        <v>1033503.95</v>
      </c>
      <c r="H41" s="433">
        <f t="shared" si="2"/>
        <v>0.0033972121252863023</v>
      </c>
      <c r="I41" s="433">
        <f t="shared" si="3"/>
        <v>0.005872011676144066</v>
      </c>
    </row>
    <row r="42" spans="2:9" s="106" customFormat="1" ht="12">
      <c r="B42" s="458"/>
      <c r="C42" s="459"/>
      <c r="D42" s="428">
        <v>42</v>
      </c>
      <c r="E42" s="201" t="s">
        <v>1000</v>
      </c>
      <c r="F42" s="31">
        <f>SUM(F43:F48)</f>
        <v>161290093</v>
      </c>
      <c r="G42" s="31">
        <f>SUM(G43:G48)</f>
        <v>65492251.35999999</v>
      </c>
      <c r="H42" s="423">
        <f t="shared" si="2"/>
        <v>0.38723438842979174</v>
      </c>
      <c r="I42" s="423">
        <f t="shared" si="3"/>
        <v>0.37210430079428536</v>
      </c>
    </row>
    <row r="43" spans="2:9" s="106" customFormat="1" ht="12">
      <c r="B43" s="458"/>
      <c r="C43" s="459"/>
      <c r="D43" s="434">
        <v>421</v>
      </c>
      <c r="E43" s="199" t="s">
        <v>139</v>
      </c>
      <c r="F43" s="69">
        <f>rashodi!D19+rashodi!D85+rashodi!D165+rashodi!D221+rashodi!D409+rashodi!D472+rashodi!D629+rashodi!D513+rashodi!D548+rashodi!D691+rashodi!D716+rashodi!D1215+rashodi!H1348+rashodi!H1419+rashodi!H1592+rashodi!H1681+rashodi!H1853+rashodi!H1876+rashodi!H1941+rashodi!H2029+rashodi!H2049</f>
        <v>35280000</v>
      </c>
      <c r="G43" s="69">
        <f>rashodi!E19+rashodi!E85+rashodi!E165+rashodi!E221+rashodi!E409+rashodi!E472+rashodi!E516+rashodi!E629+rashodi!E691+rashodi!E513+rashodi!E548+rashodi!E716+rashodi!E1215+rashodi!E1348+rashodi!E1419+rashodi!E1592+rashodi!E1681+rashodi!E1853+rashodi!E1876+rashodi!E1941+rashodi!E2029+rashodi!E2049</f>
        <v>15125841.5</v>
      </c>
      <c r="H43" s="433">
        <f t="shared" si="2"/>
        <v>0.08470222175272137</v>
      </c>
      <c r="I43" s="433">
        <f t="shared" si="3"/>
        <v>0.08593979529493281</v>
      </c>
    </row>
    <row r="44" spans="2:9" s="106" customFormat="1" ht="12">
      <c r="B44" s="458"/>
      <c r="C44" s="459"/>
      <c r="D44" s="434">
        <v>422</v>
      </c>
      <c r="E44" s="199" t="s">
        <v>142</v>
      </c>
      <c r="F44" s="69">
        <f>rashodi!D21+rashodi!D87+rashodi!D167+rashodi!D229+rashodi!D338+rashodi!D476+rashodi!D634+rashodi!D522+rashodi!D554+rashodi!D694+rashodi!D894+rashodi!H1355+rashodi!H1427+rashodi!H1472+rashodi!H1485+rashodi!H1496+rashodi!H1502+rashodi!H1598+rashodi!H1687+rashodi!H1882+rashodi!H2032</f>
        <v>5245600</v>
      </c>
      <c r="G44" s="69">
        <f>rashodi!E21+rashodi!E87+rashodi!E167+rashodi!E229+rashodi!E338+rashodi!E476+rashodi!E634+rashodi!E522+rashodi!E554+rashodi!E694+rashodi!E894+rashodi!E1222+rashodi!E1355+rashodi!E1427+rashodi!E1472+rashodi!E1485+rashodi!E1496+rashodi!E1502+rashodi!E1598+rashodi!E1687+rashodi!E1882+rashodi!E2032</f>
        <v>2260551.33</v>
      </c>
      <c r="H44" s="433">
        <f t="shared" si="2"/>
        <v>0.012593933515478323</v>
      </c>
      <c r="I44" s="433">
        <f t="shared" si="3"/>
        <v>0.012843670122676355</v>
      </c>
    </row>
    <row r="45" spans="2:9" s="106" customFormat="1" ht="12">
      <c r="B45" s="458"/>
      <c r="C45" s="459"/>
      <c r="D45" s="434">
        <v>423</v>
      </c>
      <c r="E45" s="199" t="s">
        <v>146</v>
      </c>
      <c r="F45" s="69">
        <f>rashodi!D24+rashodi!D91+rashodi!D170+rashodi!D234+rashodi!D287+rashodi!D340+rashodi!D372+rashodi!D525+rashodi!D590+rashodi!D608+rashodi!D637+rashodi!D696+rashodi!D599+rashodi!D832+rashodi!D1225+rashodi!D1307+rashodi!H1358+rashodi!H1429+rashodi!H1473+rashodi!H1486+rashodi!H1497+rashodi!H1503+rashodi!H1526+rashodi!H1600+rashodi!H1690+rashodi!H1734+rashodi!H1885+rashodi!H2035+rashodi!H2050</f>
        <v>25039493</v>
      </c>
      <c r="G45" s="69">
        <f>rashodi!E24+rashodi!E91+rashodi!E170+rashodi!E234+rashodi!E287+rashodi!E340+rashodi!E372+rashodi!E608+rashodi!E637+rashodi!E525+rashodi!E590+rashodi!E599+rashodi!E696+rashodi!E811+rashodi!E832+rashodi!E1225+rashodi!E1307+rashodi!E1358+rashodi!E1429+rashodi!E1473+rashodi!E1486+rashodi!E1497+rashodi!E1503+rashodi!E1526+rashodi!E1600+rashodi!E1690+rashodi!E1734+rashodi!E1885+rashodi!E1986+rashodi!E2035+rashodi!E2050</f>
        <v>12929040.299999999</v>
      </c>
      <c r="H45" s="433">
        <f t="shared" si="2"/>
        <v>0.0601162326718173</v>
      </c>
      <c r="I45" s="433">
        <f t="shared" si="3"/>
        <v>0.07345833134255285</v>
      </c>
    </row>
    <row r="46" spans="2:9" s="106" customFormat="1" ht="12">
      <c r="B46" s="458"/>
      <c r="C46" s="459"/>
      <c r="D46" s="434">
        <v>424</v>
      </c>
      <c r="E46" s="199" t="s">
        <v>158</v>
      </c>
      <c r="F46" s="69">
        <f>rashodi!D39+rashodi!D102+rashodi!D243+rashodi!D291+rashodi!D376+rashodi!D439+rashodi!D486+rashodi!D509+rashodi!D600+rashodi!D644+rashodi!D777+rashodi!D1234+rashodi!H1367+rashodi!H1438+rashodi!H1476+rashodi!H1490+rashodi!H1498+rashodi!H1505+rashodi!H1527+rashodi!H1699+rashodi!H1736+rashodi!H1787+rashodi!D1803+rashodi!H1894+rashodi!H2041+rashodi!H2051</f>
        <v>23014000</v>
      </c>
      <c r="G46" s="69">
        <f>rashodi!E39+rashodi!E102+rashodi!E243+rashodi!E291+rashodi!E376+rashodi!E439+rashodi!E486+rashodi!E509+rashodi!E644+rashodi!E600+rashodi!E777+rashodi!E1234+rashodi!E1367+rashodi!E1438+rashodi!E1476+rashodi!E1490+rashodi!E1498+rashodi!E1505+rashodi!E1527+rashodi!E1699+rashodi!E1736+rashodi!E1787+rashodi!E1803+rashodi!E1894+rashodi!E2041+rashodi!E2051</f>
        <v>8332582.91</v>
      </c>
      <c r="H46" s="433">
        <f t="shared" si="2"/>
        <v>0.0552533143825717</v>
      </c>
      <c r="I46" s="433">
        <f t="shared" si="3"/>
        <v>0.04734285160686469</v>
      </c>
    </row>
    <row r="47" spans="2:9" s="106" customFormat="1" ht="12">
      <c r="B47" s="458"/>
      <c r="C47" s="459"/>
      <c r="D47" s="434">
        <v>425</v>
      </c>
      <c r="E47" s="199" t="s">
        <v>342</v>
      </c>
      <c r="F47" s="69">
        <f>rashodi!D248+rashodi!D346+rashodi!D432+rashodi!D813+rashodi!D1240+rashodi!H1368+rashodi!H1442+rashodi!H1703+rashodi!H1743+rashodi!H1772+rashodi!D1808+rashodi!H1838+rashodi!D1855+rashodi!H1898</f>
        <v>55695000</v>
      </c>
      <c r="G47" s="69">
        <f>rashodi!E248+rashodi!E346+rashodi!E432+rashodi!E813+rashodi!E1240+rashodi!E1368+rashodi!E1442+rashodi!E1703+rashodi!E1743+rashodi!E1772+rashodi!E1808+rashodi!E1838+rashodi!E1855+rashodi!E1898</f>
        <v>21681412.080000002</v>
      </c>
      <c r="H47" s="433">
        <f t="shared" si="2"/>
        <v>0.13371570976524425</v>
      </c>
      <c r="I47" s="433">
        <f t="shared" si="3"/>
        <v>0.12318627799056889</v>
      </c>
    </row>
    <row r="48" spans="2:9" s="106" customFormat="1" ht="12">
      <c r="B48" s="458"/>
      <c r="C48" s="459"/>
      <c r="D48" s="434">
        <v>426</v>
      </c>
      <c r="E48" s="199" t="s">
        <v>165</v>
      </c>
      <c r="F48" s="69">
        <f>rashodi!D45+rashodi!D106+rashodi!D176+rashodi!D253+rashodi!D348+rashodi!D380+rashodi!D442+rashodi!H532+rashodi!H612+rashodi!H648+rashodi!H705+rashodi!D780+rashodi!D1243+rashodi!H1371+rashodi!H1445+rashodi!H1477+rashodi!H1492+rashodi!H1499+rashodi!H1507+rashodi!H1606+rashodi!H1706+rashodi!H1747+rashodi!H1792+rashodi!H1901+rashodi!H2043</f>
        <v>17016000</v>
      </c>
      <c r="G48" s="69">
        <f>rashodi!E45+rashodi!E106+rashodi!E176+rashodi!E253+rashodi!E348+rashodi!E359+rashodi!E380+rashodi!E442+rashodi!E648+rashodi!E532+rashodi!E612+rashodi!E705+rashodi!E780+rashodi!E1243+rashodi!E1371+rashodi!E1445+rashodi!E1477+rashodi!E1492+rashodi!E1499+rashodi!E1507+rashodi!E1606+rashodi!E1706+rashodi!E1747+rashodi!E1792+rashodi!E1901+rashodi!E2043</f>
        <v>5162823.24</v>
      </c>
      <c r="H48" s="433">
        <f t="shared" si="2"/>
        <v>0.04085297634195881</v>
      </c>
      <c r="I48" s="433">
        <f t="shared" si="3"/>
        <v>0.029333374436689805</v>
      </c>
    </row>
    <row r="49" spans="2:9" s="106" customFormat="1" ht="12">
      <c r="B49" s="458"/>
      <c r="C49" s="459"/>
      <c r="D49" s="428">
        <v>44</v>
      </c>
      <c r="E49" s="462" t="s">
        <v>1001</v>
      </c>
      <c r="F49" s="31">
        <f>SUM(F50:F51)</f>
        <v>3000000</v>
      </c>
      <c r="G49" s="31">
        <f>SUM(G50:G51)</f>
        <v>1752384.32</v>
      </c>
      <c r="H49" s="423">
        <f t="shared" si="2"/>
        <v>0.007202569876932089</v>
      </c>
      <c r="I49" s="423">
        <f t="shared" si="3"/>
        <v>0.009956441083879533</v>
      </c>
    </row>
    <row r="50" spans="2:9" s="33" customFormat="1" ht="12">
      <c r="B50" s="429"/>
      <c r="C50" s="430"/>
      <c r="D50" s="434">
        <v>441</v>
      </c>
      <c r="E50" s="436" t="s">
        <v>311</v>
      </c>
      <c r="F50" s="69">
        <f>rashodi!D325</f>
        <v>3000000</v>
      </c>
      <c r="G50" s="69">
        <f>rashodi!E325</f>
        <v>1752384.32</v>
      </c>
      <c r="H50" s="433">
        <f t="shared" si="2"/>
        <v>0.007202569876932089</v>
      </c>
      <c r="I50" s="433">
        <f t="shared" si="3"/>
        <v>0.009956441083879533</v>
      </c>
    </row>
    <row r="51" spans="2:9" s="33" customFormat="1" ht="12" hidden="1">
      <c r="B51" s="429"/>
      <c r="C51" s="430"/>
      <c r="D51" s="67">
        <v>444</v>
      </c>
      <c r="E51" s="199" t="s">
        <v>328</v>
      </c>
      <c r="F51" s="69">
        <f>rashodi!D328</f>
        <v>0</v>
      </c>
      <c r="G51" s="69">
        <f>rashodi!E328</f>
        <v>0</v>
      </c>
      <c r="H51" s="433">
        <f t="shared" si="2"/>
        <v>0</v>
      </c>
      <c r="I51" s="433">
        <f t="shared" si="3"/>
        <v>0</v>
      </c>
    </row>
    <row r="52" spans="2:9" s="106" customFormat="1" ht="12">
      <c r="B52" s="458"/>
      <c r="C52" s="459"/>
      <c r="D52" s="428">
        <v>45</v>
      </c>
      <c r="E52" s="201" t="s">
        <v>1002</v>
      </c>
      <c r="F52" s="31">
        <f>SUM(F53:F54)</f>
        <v>1300000</v>
      </c>
      <c r="G52" s="31">
        <f>SUM(G53:G54)</f>
        <v>0</v>
      </c>
      <c r="H52" s="423">
        <f t="shared" si="2"/>
        <v>0.0031211136133372386</v>
      </c>
      <c r="I52" s="423">
        <f t="shared" si="3"/>
        <v>0</v>
      </c>
    </row>
    <row r="53" spans="2:9" s="106" customFormat="1" ht="12" customHeight="1">
      <c r="B53" s="458"/>
      <c r="C53" s="459"/>
      <c r="D53" s="434">
        <v>451</v>
      </c>
      <c r="E53" s="436" t="s">
        <v>1003</v>
      </c>
      <c r="F53" s="69">
        <f>rashodi!D381</f>
        <v>1300000</v>
      </c>
      <c r="G53" s="69">
        <f>rashodi!E381</f>
        <v>0</v>
      </c>
      <c r="H53" s="433"/>
      <c r="I53" s="433">
        <f>G53/G$4</f>
        <v>0</v>
      </c>
    </row>
    <row r="54" spans="2:9" s="106" customFormat="1" ht="12" customHeight="1">
      <c r="B54" s="458"/>
      <c r="C54" s="459"/>
      <c r="D54" s="434">
        <v>454</v>
      </c>
      <c r="E54" s="436" t="s">
        <v>193</v>
      </c>
      <c r="F54" s="69">
        <f>rashodi!D113</f>
        <v>0</v>
      </c>
      <c r="G54" s="69">
        <f>rashodi!E113</f>
        <v>0</v>
      </c>
      <c r="H54" s="433"/>
      <c r="I54" s="433">
        <f>G54/G$4</f>
        <v>0</v>
      </c>
    </row>
    <row r="55" spans="2:9" s="106" customFormat="1" ht="12">
      <c r="B55" s="458"/>
      <c r="C55" s="459"/>
      <c r="D55" s="428">
        <v>46</v>
      </c>
      <c r="E55" s="462" t="s">
        <v>1004</v>
      </c>
      <c r="F55" s="31">
        <f>F56</f>
        <v>42875000</v>
      </c>
      <c r="G55" s="31">
        <f>G56</f>
        <v>23224247.540000003</v>
      </c>
      <c r="H55" s="423">
        <f>F55/F$4</f>
        <v>0.10293672782448778</v>
      </c>
      <c r="I55" s="423">
        <f>G55/G$4</f>
        <v>0.13195213499139516</v>
      </c>
    </row>
    <row r="56" spans="2:9" s="106" customFormat="1" ht="12">
      <c r="B56" s="458"/>
      <c r="C56" s="459"/>
      <c r="D56" s="434">
        <v>463</v>
      </c>
      <c r="E56" s="199" t="s">
        <v>662</v>
      </c>
      <c r="F56" s="69">
        <f>rashodi!D783+rashodi!D803+rashodi!D823+rashodi!D901+rashodi!D964+rashodi!D1021+rashodi!D1074+rashodi!D1137+rashodi!D1635</f>
        <v>42875000</v>
      </c>
      <c r="G56" s="69">
        <f>rashodi!E783+rashodi!E803+rashodi!E823+rashodi!E901+rashodi!E964+rashodi!E1021+rashodi!E1074+rashodi!E1137+rashodi!E1635</f>
        <v>23224247.540000003</v>
      </c>
      <c r="H56" s="433"/>
      <c r="I56" s="433"/>
    </row>
    <row r="57" spans="2:9" s="106" customFormat="1" ht="12">
      <c r="B57" s="458"/>
      <c r="C57" s="459"/>
      <c r="D57" s="428">
        <v>47</v>
      </c>
      <c r="E57" s="201" t="s">
        <v>1005</v>
      </c>
      <c r="F57" s="31">
        <f>F58</f>
        <v>15496543</v>
      </c>
      <c r="G57" s="31">
        <f>G58</f>
        <v>7117966.100000001</v>
      </c>
      <c r="H57" s="423">
        <f>F57/F$4</f>
        <v>0.03720497793612761</v>
      </c>
      <c r="I57" s="423">
        <f>G57/G$4</f>
        <v>0.04044181935598567</v>
      </c>
    </row>
    <row r="58" spans="2:9" s="106" customFormat="1" ht="12">
      <c r="B58" s="458"/>
      <c r="C58" s="459"/>
      <c r="D58" s="434">
        <v>472</v>
      </c>
      <c r="E58" s="436" t="s">
        <v>172</v>
      </c>
      <c r="F58" s="69">
        <f>rashodi!D51+rashodi!D115+rashodi!D194+rashodi!D604+rashodi!D896+rashodi!D1251+rashodi!D1648+rashodi!D1988</f>
        <v>15496543</v>
      </c>
      <c r="G58" s="69">
        <f>rashodi!E51+rashodi!E115+rashodi!E194+rashodi!E604+rashodi!E896+rashodi!E1251+rashodi!E1648+rashodi!E1988</f>
        <v>7117966.100000001</v>
      </c>
      <c r="H58" s="433"/>
      <c r="I58" s="433"/>
    </row>
    <row r="59" spans="2:9" s="106" customFormat="1" ht="12">
      <c r="B59" s="458"/>
      <c r="C59" s="459"/>
      <c r="D59" s="428">
        <v>48</v>
      </c>
      <c r="E59" s="201" t="s">
        <v>1006</v>
      </c>
      <c r="F59" s="31">
        <f>SUM(F60:F64)</f>
        <v>16887000</v>
      </c>
      <c r="G59" s="31">
        <f>SUM(G60:G64)</f>
        <v>8281233.8100000005</v>
      </c>
      <c r="H59" s="423">
        <f aca="true" t="shared" si="4" ref="H59:I63">F59/F$4</f>
        <v>0.04054326583725073</v>
      </c>
      <c r="I59" s="423">
        <f t="shared" si="4"/>
        <v>0.04705110379616741</v>
      </c>
    </row>
    <row r="60" spans="2:9" s="106" customFormat="1" ht="12">
      <c r="B60" s="458"/>
      <c r="C60" s="459"/>
      <c r="D60" s="434">
        <v>481</v>
      </c>
      <c r="E60" s="199" t="s">
        <v>197</v>
      </c>
      <c r="F60" s="69">
        <f>rashodi!D119+rashodi!D300+rashodi!H815+rashodi!D845+rashodi!H1254+rashodi!H1378+rashodi!D1452</f>
        <v>10759000</v>
      </c>
      <c r="G60" s="69">
        <f>rashodi!E119+rashodi!E300+rashodi!E815+rashodi!E845+rashodi!E1254+rashodi!E1378+rashodi!E1452</f>
        <v>4563288.83</v>
      </c>
      <c r="H60" s="433">
        <f t="shared" si="4"/>
        <v>0.025830816435304115</v>
      </c>
      <c r="I60" s="433">
        <f t="shared" si="4"/>
        <v>0.02592702745971875</v>
      </c>
    </row>
    <row r="61" spans="2:9" s="106" customFormat="1" ht="12">
      <c r="B61" s="458"/>
      <c r="C61" s="459"/>
      <c r="D61" s="434">
        <v>482</v>
      </c>
      <c r="E61" s="199" t="s">
        <v>175</v>
      </c>
      <c r="F61" s="69">
        <f>rashodi!D54+rashodi!D139+rashodi!D262+rashodi!D306+rashodi!H1256+rashodi!H1379+rashodi!D1453+rashodi!H1713+rashodi!H2046</f>
        <v>453000</v>
      </c>
      <c r="G61" s="69">
        <f>rashodi!E54+rashodi!E139+rashodi!E262+rashodi!E306+rashodi!E1256+rashodi!E1453+rashodi!E1713+rashodi!E1379+rashodi!E1811+rashodi!E2046</f>
        <v>372298</v>
      </c>
      <c r="H61" s="433">
        <f t="shared" si="4"/>
        <v>0.0010875880514167454</v>
      </c>
      <c r="I61" s="433">
        <f t="shared" si="4"/>
        <v>0.0021152683577117274</v>
      </c>
    </row>
    <row r="62" spans="2:9" s="106" customFormat="1" ht="12">
      <c r="B62" s="458"/>
      <c r="C62" s="459"/>
      <c r="D62" s="434">
        <v>483</v>
      </c>
      <c r="E62" s="436" t="s">
        <v>1007</v>
      </c>
      <c r="F62" s="69">
        <f>rashodi!D266+rashodi!D309+rashodi!D1259+rashodi!D1717</f>
        <v>2220000</v>
      </c>
      <c r="G62" s="69">
        <f>rashodi!E266+rashodi!E309+rashodi!E1259+rashodi!E1717</f>
        <v>1611111.16</v>
      </c>
      <c r="H62" s="433">
        <f t="shared" si="4"/>
        <v>0.005329901708929746</v>
      </c>
      <c r="I62" s="433">
        <f t="shared" si="4"/>
        <v>0.009153775893247442</v>
      </c>
    </row>
    <row r="63" spans="2:9" s="106" customFormat="1" ht="12">
      <c r="B63" s="458"/>
      <c r="C63" s="459"/>
      <c r="D63" s="434">
        <v>484</v>
      </c>
      <c r="E63" s="199" t="s">
        <v>298</v>
      </c>
      <c r="F63" s="69">
        <f>rashodi!D311</f>
        <v>1800000</v>
      </c>
      <c r="G63" s="69">
        <f>rashodi!E311</f>
        <v>1212535.8199999998</v>
      </c>
      <c r="H63" s="433">
        <f t="shared" si="4"/>
        <v>0.004321541926159253</v>
      </c>
      <c r="I63" s="433">
        <f t="shared" si="4"/>
        <v>0.0068892087860747105</v>
      </c>
    </row>
    <row r="64" spans="2:9" s="106" customFormat="1" ht="12">
      <c r="B64" s="458"/>
      <c r="C64" s="459"/>
      <c r="D64" s="67">
        <v>485</v>
      </c>
      <c r="E64" s="199" t="s">
        <v>301</v>
      </c>
      <c r="F64" s="69">
        <f>rashodi!D314+rashodi!D1750</f>
        <v>1655000</v>
      </c>
      <c r="G64" s="69">
        <f>rashodi!E314+rashodi!E1750</f>
        <v>522000</v>
      </c>
      <c r="H64" s="69">
        <f>rashodi!F314+rashodi!F1750</f>
        <v>0.5493893129770993</v>
      </c>
      <c r="I64" s="433">
        <f>G64/G$4</f>
        <v>0.002965823299414775</v>
      </c>
    </row>
    <row r="65" spans="2:9" s="106" customFormat="1" ht="12">
      <c r="B65" s="458"/>
      <c r="C65" s="459"/>
      <c r="D65" s="428">
        <v>49</v>
      </c>
      <c r="E65" s="201" t="s">
        <v>1008</v>
      </c>
      <c r="F65" s="31">
        <f>F66</f>
        <v>3043367</v>
      </c>
      <c r="G65" s="31">
        <f>G66</f>
        <v>0</v>
      </c>
      <c r="H65" s="423">
        <f>F65/F$4</f>
        <v>0.007306687826216394</v>
      </c>
      <c r="I65" s="423">
        <f>G65/G$4</f>
        <v>0</v>
      </c>
    </row>
    <row r="66" spans="2:9" s="106" customFormat="1" ht="12">
      <c r="B66" s="458"/>
      <c r="C66" s="459"/>
      <c r="D66" s="434">
        <v>499</v>
      </c>
      <c r="E66" s="199" t="s">
        <v>303</v>
      </c>
      <c r="F66" s="69">
        <f>rashodi!D316</f>
        <v>3043367</v>
      </c>
      <c r="G66" s="69">
        <f>rashodi!E316</f>
        <v>0</v>
      </c>
      <c r="H66" s="69">
        <f>rashodi!F316</f>
        <v>0</v>
      </c>
      <c r="I66" s="433"/>
    </row>
    <row r="67" spans="2:9" s="88" customFormat="1" ht="12.75">
      <c r="B67" s="424"/>
      <c r="C67" s="427"/>
      <c r="D67" s="463">
        <v>5</v>
      </c>
      <c r="E67" s="380" t="s">
        <v>1009</v>
      </c>
      <c r="F67" s="31">
        <f>F68+F73+F75</f>
        <v>67054457</v>
      </c>
      <c r="G67" s="31">
        <f>G68+G73</f>
        <v>1969756.88</v>
      </c>
      <c r="H67" s="423">
        <f>F67/F$4</f>
        <v>0.1609881373674127</v>
      </c>
      <c r="I67" s="423">
        <f>G67/G$4</f>
        <v>0.011191476722004889</v>
      </c>
    </row>
    <row r="68" spans="2:9" s="88" customFormat="1" ht="12">
      <c r="B68" s="424"/>
      <c r="C68" s="427"/>
      <c r="D68" s="428">
        <v>51</v>
      </c>
      <c r="E68" s="201" t="s">
        <v>1010</v>
      </c>
      <c r="F68" s="31">
        <f>SUM(F69:F72)</f>
        <v>64054457</v>
      </c>
      <c r="G68" s="31">
        <f>SUM(G69:G72)</f>
        <v>1066754.5</v>
      </c>
      <c r="H68" s="423">
        <f>F68/F$4</f>
        <v>0.1537855674904806</v>
      </c>
      <c r="I68" s="423">
        <f>G68/G$4</f>
        <v>0.006060929790911032</v>
      </c>
    </row>
    <row r="69" spans="2:9" s="88" customFormat="1" ht="12">
      <c r="B69" s="424"/>
      <c r="C69" s="427"/>
      <c r="D69" s="434">
        <v>511</v>
      </c>
      <c r="E69" s="199" t="s">
        <v>269</v>
      </c>
      <c r="F69" s="69">
        <f>rashodi!D268+rashodi!D361+rashodi!D536+rashodi!D708+rashodi!D1261+rashodi!D1380+rashodi!D1458+rashodi!D1751+rashodi!D1774+rashodi!D1817+rashodi!H1840</f>
        <v>58950000</v>
      </c>
      <c r="G69" s="69">
        <f>rashodi!E268+rashodi!E361+rashodi!E536+rashodi!E708+rashodi!E1261+rashodi!E1380+rashodi!E1458+rashodi!E1751+rashodi!E1774+rashodi!E1817+rashodi!E1840</f>
        <v>707325.2</v>
      </c>
      <c r="H69" s="69" t="e">
        <f>rashodi!F268+rashodi!F581+rashodi!F1261+rashodi!F1380+rashodi!F1458+rashodi!F1719+rashodi!F1751+rashodi!F1774+rashodi!F1817+rashodi!F1840</f>
        <v>#DIV/0!</v>
      </c>
      <c r="I69" s="433">
        <f>G69/G$4</f>
        <v>0.00401877693184524</v>
      </c>
    </row>
    <row r="70" spans="2:9" s="88" customFormat="1" ht="12">
      <c r="B70" s="424"/>
      <c r="C70" s="427"/>
      <c r="D70" s="434">
        <v>512</v>
      </c>
      <c r="E70" s="199" t="s">
        <v>273</v>
      </c>
      <c r="F70" s="69">
        <f>rashodi!D271+rashodi!D363+rashodi!D543+rashodi!D593+rashodi!D613+rashodi!D710+rashodi!H1384+rashodi!H1459+rashodi!D1611+rashodi!H1721+rashodi!D1794+rashodi!D1825+rashodi!H1915+rashodi!H2047</f>
        <v>4684457</v>
      </c>
      <c r="G70" s="69">
        <f>rashodi!E271+rashodi!E363+rashodi!E543+rashodi!E593+rashodi!E613+rashodi!E710+rashodi!E1384+rashodi!E1459+rashodi!E1611+rashodi!E1721+rashodi!E1794+rashodi!E1825+rashodi!E1915+rashodi!E2047</f>
        <v>351169.3</v>
      </c>
      <c r="H70" s="433">
        <f>F70/F$4</f>
        <v>0.011246709625994555</v>
      </c>
      <c r="I70" s="433">
        <f>G70/G$4</f>
        <v>0.001995222398427542</v>
      </c>
    </row>
    <row r="71" spans="2:9" s="88" customFormat="1" ht="12" hidden="1">
      <c r="B71" s="424"/>
      <c r="C71" s="427"/>
      <c r="D71" s="434">
        <v>513</v>
      </c>
      <c r="E71" s="199" t="s">
        <v>278</v>
      </c>
      <c r="F71" s="69">
        <f>rashodi!D275+rashodi!D1464</f>
        <v>0</v>
      </c>
      <c r="G71" s="69">
        <f>rashodi!E275+rashodi!E1464</f>
        <v>0</v>
      </c>
      <c r="H71" s="433">
        <f>F71/F$4</f>
        <v>0</v>
      </c>
      <c r="I71" s="433">
        <f>G71/G$4</f>
        <v>0</v>
      </c>
    </row>
    <row r="72" spans="2:9" s="88" customFormat="1" ht="12">
      <c r="B72" s="424"/>
      <c r="C72" s="427"/>
      <c r="D72" s="434">
        <v>515</v>
      </c>
      <c r="E72" s="199" t="s">
        <v>629</v>
      </c>
      <c r="F72" s="69">
        <f>rashodi!D588+rashodi!H1466</f>
        <v>420000</v>
      </c>
      <c r="G72" s="69">
        <f>rashodi!E588+rashodi!E1466</f>
        <v>8260</v>
      </c>
      <c r="H72" s="433">
        <f>F72/F$4</f>
        <v>0.0010083597827704924</v>
      </c>
      <c r="I72" s="433">
        <f>G72/G$4</f>
        <v>4.6930460638249115E-05</v>
      </c>
    </row>
    <row r="73" spans="2:9" s="88" customFormat="1" ht="12">
      <c r="B73" s="424"/>
      <c r="C73" s="427"/>
      <c r="D73" s="428">
        <v>54</v>
      </c>
      <c r="E73" s="201" t="s">
        <v>1011</v>
      </c>
      <c r="F73" s="31">
        <f>F74</f>
        <v>3000000</v>
      </c>
      <c r="G73" s="31">
        <f>G74</f>
        <v>903002.38</v>
      </c>
      <c r="H73" s="423">
        <f>F73/F$4</f>
        <v>0.007202569876932089</v>
      </c>
      <c r="I73" s="423">
        <f>G73/G$4</f>
        <v>0.005130546931093859</v>
      </c>
    </row>
    <row r="74" spans="2:9" s="88" customFormat="1" ht="12">
      <c r="B74" s="444"/>
      <c r="C74" s="445"/>
      <c r="D74" s="434">
        <v>541</v>
      </c>
      <c r="E74" s="199" t="s">
        <v>924</v>
      </c>
      <c r="F74" s="69">
        <f>rashodi!D1828+rashodi!D1844</f>
        <v>3000000</v>
      </c>
      <c r="G74" s="69">
        <f>rashodi!E1828+rashodi!E1844</f>
        <v>903002.38</v>
      </c>
      <c r="H74" s="423"/>
      <c r="I74" s="423"/>
    </row>
    <row r="75" spans="2:9" s="88" customFormat="1" ht="12" hidden="1">
      <c r="B75" s="424"/>
      <c r="C75" s="427"/>
      <c r="D75" s="464">
        <v>55</v>
      </c>
      <c r="E75" s="465" t="s">
        <v>1012</v>
      </c>
      <c r="F75" s="37">
        <f>F76</f>
        <v>0</v>
      </c>
      <c r="G75" s="37">
        <f>G76</f>
        <v>0</v>
      </c>
      <c r="H75" s="423">
        <f aca="true" t="shared" si="5" ref="H75:I77">F75/F$4</f>
        <v>0</v>
      </c>
      <c r="I75" s="423">
        <f t="shared" si="5"/>
        <v>0</v>
      </c>
    </row>
    <row r="76" spans="2:9" s="88" customFormat="1" ht="12" hidden="1">
      <c r="B76" s="424"/>
      <c r="C76" s="427"/>
      <c r="D76" s="466">
        <v>551</v>
      </c>
      <c r="E76" s="467" t="s">
        <v>1012</v>
      </c>
      <c r="F76" s="69"/>
      <c r="G76" s="69"/>
      <c r="H76" s="423">
        <f t="shared" si="5"/>
        <v>0</v>
      </c>
      <c r="I76" s="423">
        <f t="shared" si="5"/>
        <v>0</v>
      </c>
    </row>
    <row r="77" spans="2:9" s="106" customFormat="1" ht="12">
      <c r="B77" s="468"/>
      <c r="C77" s="1276" t="s">
        <v>1013</v>
      </c>
      <c r="D77" s="1276"/>
      <c r="E77" s="1276"/>
      <c r="F77" s="31">
        <f>+F87</f>
        <v>-14389719.52</v>
      </c>
      <c r="G77" s="31">
        <f>G4-G33</f>
        <v>12199165.620000035</v>
      </c>
      <c r="H77" s="423">
        <f t="shared" si="5"/>
        <v>-0.034547653450751226</v>
      </c>
      <c r="I77" s="423">
        <f t="shared" si="5"/>
        <v>0.06931143607129461</v>
      </c>
    </row>
    <row r="78" spans="2:9" s="150" customFormat="1" ht="12.75">
      <c r="B78" s="1277" t="s">
        <v>1014</v>
      </c>
      <c r="C78" s="1277"/>
      <c r="D78" s="1277"/>
      <c r="E78" s="1277"/>
      <c r="F78" s="469"/>
      <c r="G78" s="470"/>
      <c r="H78" s="471"/>
      <c r="I78" s="471"/>
    </row>
    <row r="79" spans="2:9" s="106" customFormat="1" ht="12">
      <c r="B79" s="468"/>
      <c r="C79" s="1276" t="s">
        <v>1015</v>
      </c>
      <c r="D79" s="1276"/>
      <c r="E79" s="1276"/>
      <c r="F79" s="31">
        <f>F80</f>
        <v>0</v>
      </c>
      <c r="G79" s="62">
        <f>G80</f>
        <v>0</v>
      </c>
      <c r="H79" s="423"/>
      <c r="I79" s="423"/>
    </row>
    <row r="80" spans="2:9" s="88" customFormat="1" ht="12">
      <c r="B80" s="472"/>
      <c r="C80" s="473"/>
      <c r="D80" s="60">
        <v>92</v>
      </c>
      <c r="E80" s="474" t="s">
        <v>1016</v>
      </c>
      <c r="F80" s="121">
        <f>prihodi!D256</f>
        <v>0</v>
      </c>
      <c r="G80" s="121">
        <f>prihodi!E256</f>
        <v>0</v>
      </c>
      <c r="H80" s="433"/>
      <c r="I80" s="433"/>
    </row>
    <row r="81" spans="2:9" s="106" customFormat="1" ht="12">
      <c r="B81" s="468"/>
      <c r="C81" s="1276" t="s">
        <v>1017</v>
      </c>
      <c r="D81" s="1276"/>
      <c r="E81" s="1276"/>
      <c r="F81" s="31">
        <f>F82</f>
        <v>0</v>
      </c>
      <c r="G81" s="62">
        <f>G82</f>
        <v>0</v>
      </c>
      <c r="H81" s="423"/>
      <c r="I81" s="423"/>
    </row>
    <row r="82" spans="2:9" s="88" customFormat="1" ht="12">
      <c r="B82" s="472"/>
      <c r="C82" s="473"/>
      <c r="D82" s="475">
        <v>91</v>
      </c>
      <c r="E82" s="474" t="s">
        <v>1018</v>
      </c>
      <c r="F82" s="121">
        <f>prihodi!D253</f>
        <v>0</v>
      </c>
      <c r="G82" s="121">
        <f>prihodi!E253</f>
        <v>0</v>
      </c>
      <c r="H82" s="433"/>
      <c r="I82" s="433"/>
    </row>
    <row r="83" spans="2:9" s="106" customFormat="1" ht="12">
      <c r="B83" s="468"/>
      <c r="C83" s="1276" t="s">
        <v>1019</v>
      </c>
      <c r="D83" s="1276"/>
      <c r="E83" s="1276"/>
      <c r="F83" s="31">
        <f>F84</f>
        <v>2000000</v>
      </c>
      <c r="G83" s="62">
        <f>G84</f>
        <v>880431.04</v>
      </c>
      <c r="H83" s="423"/>
      <c r="I83" s="423"/>
    </row>
    <row r="84" spans="2:9" s="88" customFormat="1" ht="12">
      <c r="B84" s="472"/>
      <c r="C84" s="473"/>
      <c r="D84" s="60">
        <v>62</v>
      </c>
      <c r="E84" s="474" t="s">
        <v>1020</v>
      </c>
      <c r="F84" s="121">
        <f>rashodi!D763+rashodi!D1946</f>
        <v>2000000</v>
      </c>
      <c r="G84" s="121">
        <f>rashodi!E763+rashodi!E1946</f>
        <v>880431.04</v>
      </c>
      <c r="H84" s="423">
        <f>F84/F$4</f>
        <v>0.00480171325128806</v>
      </c>
      <c r="I84" s="423">
        <f>G84/G$4</f>
        <v>0.005002304390727934</v>
      </c>
    </row>
    <row r="85" spans="2:9" s="106" customFormat="1" ht="12">
      <c r="B85" s="468"/>
      <c r="C85" s="1276" t="s">
        <v>1021</v>
      </c>
      <c r="D85" s="1276"/>
      <c r="E85" s="1276"/>
      <c r="F85" s="31">
        <f>F86</f>
        <v>18450000</v>
      </c>
      <c r="G85" s="62">
        <f>G86</f>
        <v>9506007.84</v>
      </c>
      <c r="H85" s="423"/>
      <c r="I85" s="423"/>
    </row>
    <row r="86" spans="2:9" s="88" customFormat="1" ht="12">
      <c r="B86" s="472"/>
      <c r="C86" s="473"/>
      <c r="D86" s="475">
        <v>61</v>
      </c>
      <c r="E86" s="474" t="s">
        <v>1022</v>
      </c>
      <c r="F86" s="121">
        <f>rashodi!D330</f>
        <v>18450000</v>
      </c>
      <c r="G86" s="121">
        <f>rashodi!E330</f>
        <v>9506007.84</v>
      </c>
      <c r="H86" s="423">
        <f>F86/F$4</f>
        <v>0.04429580474313235</v>
      </c>
      <c r="I86" s="423">
        <f>G86/G$4</f>
        <v>0.05400984585496459</v>
      </c>
    </row>
    <row r="87" spans="2:9" s="106" customFormat="1" ht="12">
      <c r="B87" s="468"/>
      <c r="C87" s="1276" t="s">
        <v>1023</v>
      </c>
      <c r="D87" s="1276"/>
      <c r="E87" s="1276"/>
      <c r="F87" s="31">
        <f>F79+F81+F26-F83-F85</f>
        <v>-14389719.52</v>
      </c>
      <c r="G87" s="31">
        <f>G79+G81-G83-G85</f>
        <v>-10386438.879999999</v>
      </c>
      <c r="H87" s="423"/>
      <c r="I87" s="423"/>
    </row>
    <row r="88" spans="2:9" s="150" customFormat="1" ht="12.75">
      <c r="B88" s="1277" t="s">
        <v>1024</v>
      </c>
      <c r="C88" s="1277"/>
      <c r="D88" s="1277"/>
      <c r="E88" s="1277"/>
      <c r="F88" s="476"/>
      <c r="G88" s="470"/>
      <c r="H88" s="477"/>
      <c r="I88" s="477"/>
    </row>
    <row r="89" spans="2:9" s="150" customFormat="1" ht="12.75">
      <c r="B89" s="1278" t="s">
        <v>1025</v>
      </c>
      <c r="C89" s="1278"/>
      <c r="D89" s="1278"/>
      <c r="E89" s="1278"/>
      <c r="F89" s="478">
        <f>F87+F84</f>
        <v>-12389719.52</v>
      </c>
      <c r="G89" s="478">
        <f>G77+G79-G83</f>
        <v>11318734.580000035</v>
      </c>
      <c r="H89" s="479"/>
      <c r="I89" s="479"/>
    </row>
  </sheetData>
  <sheetProtection selectLockedCells="1" selectUnlockedCells="1"/>
  <mergeCells count="12">
    <mergeCell ref="B3:E3"/>
    <mergeCell ref="C4:E4"/>
    <mergeCell ref="C33:E33"/>
    <mergeCell ref="C77:E77"/>
    <mergeCell ref="B78:E78"/>
    <mergeCell ref="C79:E79"/>
    <mergeCell ref="C81:E81"/>
    <mergeCell ref="C83:E83"/>
    <mergeCell ref="C85:E85"/>
    <mergeCell ref="C87:E87"/>
    <mergeCell ref="B88:E88"/>
    <mergeCell ref="B89:E89"/>
  </mergeCells>
  <printOptions horizontalCentered="1"/>
  <pageMargins left="0.5902777777777778" right="0.19652777777777777" top="0.39375" bottom="0.393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31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0.85546875" style="0" customWidth="1"/>
    <col min="2" max="2" width="4.00390625" style="0" customWidth="1"/>
    <col min="3" max="3" width="21.7109375" style="0" customWidth="1"/>
    <col min="4" max="5" width="0" style="0" hidden="1" customWidth="1"/>
    <col min="6" max="7" width="12.8515625" style="0" customWidth="1"/>
    <col min="8" max="9" width="0" style="0" hidden="1" customWidth="1"/>
    <col min="10" max="10" width="13.57421875" style="0" customWidth="1"/>
    <col min="11" max="11" width="11.421875" style="0" customWidth="1"/>
    <col min="12" max="12" width="12.8515625" style="0" customWidth="1"/>
    <col min="13" max="13" width="11.421875" style="0" customWidth="1"/>
    <col min="14" max="14" width="13.28125" style="0" customWidth="1"/>
    <col min="15" max="15" width="17.8515625" style="0" customWidth="1"/>
  </cols>
  <sheetData>
    <row r="2" spans="3:15" ht="15">
      <c r="C2" s="1280" t="s">
        <v>837</v>
      </c>
      <c r="D2" s="1280"/>
      <c r="E2" s="1280"/>
      <c r="F2" s="1280"/>
      <c r="G2" s="1280"/>
      <c r="H2" s="1280"/>
      <c r="I2" s="1280"/>
      <c r="J2" s="1280"/>
      <c r="K2" s="1280"/>
      <c r="L2" s="1280"/>
      <c r="M2" s="1280"/>
      <c r="N2" s="1280"/>
      <c r="O2" s="1280"/>
    </row>
    <row r="3" spans="4:16" ht="12.75" customHeight="1">
      <c r="D3" s="480"/>
      <c r="E3" s="481"/>
      <c r="F3" s="480"/>
      <c r="G3" s="482"/>
      <c r="H3" s="482"/>
      <c r="I3" s="482"/>
      <c r="J3" s="482"/>
      <c r="K3" s="482"/>
      <c r="L3" s="482"/>
      <c r="O3" s="16"/>
      <c r="P3" s="16"/>
    </row>
    <row r="4" spans="2:16" ht="51">
      <c r="B4" s="483"/>
      <c r="C4" s="484"/>
      <c r="D4" s="485" t="s">
        <v>1046</v>
      </c>
      <c r="E4" s="486"/>
      <c r="F4" s="1021" t="s">
        <v>868</v>
      </c>
      <c r="G4" s="487" t="s">
        <v>869</v>
      </c>
      <c r="H4" s="488" t="s">
        <v>1026</v>
      </c>
      <c r="I4" s="488" t="s">
        <v>1027</v>
      </c>
      <c r="J4" s="489" t="s">
        <v>838</v>
      </c>
      <c r="K4" s="488" t="s">
        <v>1028</v>
      </c>
      <c r="L4" s="489" t="s">
        <v>1029</v>
      </c>
      <c r="M4" s="488" t="s">
        <v>1028</v>
      </c>
      <c r="N4" s="490" t="s">
        <v>1047</v>
      </c>
      <c r="O4" s="491" t="s">
        <v>1030</v>
      </c>
      <c r="P4" s="16"/>
    </row>
    <row r="5" spans="2:16" s="44" customFormat="1" ht="18" customHeight="1">
      <c r="B5" s="1281" t="s">
        <v>765</v>
      </c>
      <c r="C5" s="1281"/>
      <c r="D5" s="1281"/>
      <c r="E5" s="1281"/>
      <c r="F5" s="1281"/>
      <c r="G5" s="1281"/>
      <c r="H5" s="1281"/>
      <c r="I5" s="1281"/>
      <c r="J5" s="1281"/>
      <c r="K5" s="1281"/>
      <c r="L5" s="1281"/>
      <c r="M5" s="1281"/>
      <c r="N5" s="1281"/>
      <c r="O5" s="1281"/>
      <c r="P5" s="16"/>
    </row>
    <row r="6" spans="2:16" s="44" customFormat="1" ht="13.5">
      <c r="B6" s="492"/>
      <c r="C6" s="1282" t="s">
        <v>1031</v>
      </c>
      <c r="D6" s="1282"/>
      <c r="E6" s="1282"/>
      <c r="F6" s="1282"/>
      <c r="G6" s="1282"/>
      <c r="H6" s="1282"/>
      <c r="I6" s="1282"/>
      <c r="J6" s="1282"/>
      <c r="K6" s="1282"/>
      <c r="L6" s="1282"/>
      <c r="M6" s="1282"/>
      <c r="N6" s="1282"/>
      <c r="O6" s="1282"/>
      <c r="P6" s="16"/>
    </row>
    <row r="7" spans="2:16" s="38" customFormat="1" ht="12.75" hidden="1">
      <c r="B7" s="493"/>
      <c r="C7" s="1283" t="s">
        <v>1032</v>
      </c>
      <c r="D7" s="1283"/>
      <c r="E7" s="1283"/>
      <c r="F7" s="1283"/>
      <c r="G7" s="1283"/>
      <c r="H7" s="1283"/>
      <c r="I7" s="1283"/>
      <c r="J7" s="1283"/>
      <c r="K7" s="1283"/>
      <c r="L7" s="1283"/>
      <c r="M7" s="1283"/>
      <c r="N7" s="1283"/>
      <c r="O7" s="1283"/>
      <c r="P7" s="494"/>
    </row>
    <row r="8" spans="2:18" s="58" customFormat="1" ht="12.75">
      <c r="B8" s="495" t="s">
        <v>1033</v>
      </c>
      <c r="C8" s="70" t="s">
        <v>770</v>
      </c>
      <c r="D8" s="356"/>
      <c r="E8" s="496">
        <v>0.31066</v>
      </c>
      <c r="F8" s="356">
        <v>-91534.03</v>
      </c>
      <c r="G8" s="309">
        <v>291326.1</v>
      </c>
      <c r="H8" s="497"/>
      <c r="I8" s="498"/>
      <c r="J8" s="499"/>
      <c r="K8" s="500"/>
      <c r="L8" s="74">
        <f aca="true" t="shared" si="0" ref="L8:L29">SUM(F8:K8)</f>
        <v>199792.06999999998</v>
      </c>
      <c r="M8" s="57"/>
      <c r="N8" s="350">
        <f>rashodi!E1275</f>
        <v>340477.4</v>
      </c>
      <c r="O8" s="501">
        <f aca="true" t="shared" si="1" ref="O8:O29">L8-N8</f>
        <v>-140685.33000000005</v>
      </c>
      <c r="P8" s="502"/>
      <c r="R8" s="503"/>
    </row>
    <row r="9" spans="2:18" s="44" customFormat="1" ht="12.75">
      <c r="B9" s="495" t="s">
        <v>1034</v>
      </c>
      <c r="C9" s="70" t="s">
        <v>771</v>
      </c>
      <c r="D9" s="356"/>
      <c r="E9" s="496">
        <v>0.03165</v>
      </c>
      <c r="F9" s="356">
        <v>-37559.39</v>
      </c>
      <c r="G9" s="309">
        <v>228330.9</v>
      </c>
      <c r="H9" s="497"/>
      <c r="I9" s="498"/>
      <c r="J9" s="499">
        <f>prihodi!E35</f>
        <v>16970.83</v>
      </c>
      <c r="K9" s="500"/>
      <c r="L9" s="74">
        <f t="shared" si="0"/>
        <v>207742.34000000003</v>
      </c>
      <c r="M9" s="57"/>
      <c r="N9" s="350">
        <f>rashodi!E1276</f>
        <v>11134.83</v>
      </c>
      <c r="O9" s="501">
        <f t="shared" si="1"/>
        <v>196607.51000000004</v>
      </c>
      <c r="P9" s="502"/>
      <c r="R9" s="503"/>
    </row>
    <row r="10" spans="2:18" s="44" customFormat="1" ht="12.75">
      <c r="B10" s="495" t="s">
        <v>1035</v>
      </c>
      <c r="C10" s="70" t="s">
        <v>772</v>
      </c>
      <c r="D10" s="356"/>
      <c r="E10" s="496">
        <v>0.02412</v>
      </c>
      <c r="F10" s="356">
        <v>223193.15</v>
      </c>
      <c r="G10" s="309">
        <v>75360.75</v>
      </c>
      <c r="H10" s="497"/>
      <c r="I10" s="498"/>
      <c r="J10" s="499">
        <f>prihodi!E38</f>
        <v>225343.89</v>
      </c>
      <c r="K10" s="500"/>
      <c r="L10" s="74">
        <f t="shared" si="0"/>
        <v>523897.79000000004</v>
      </c>
      <c r="M10" s="57"/>
      <c r="N10" s="350">
        <f>rashodi!E1277</f>
        <v>39638.77</v>
      </c>
      <c r="O10" s="501">
        <f t="shared" si="1"/>
        <v>484259.02</v>
      </c>
      <c r="P10" s="502"/>
      <c r="R10" s="503"/>
    </row>
    <row r="11" spans="2:18" s="44" customFormat="1" ht="12.75">
      <c r="B11" s="495" t="s">
        <v>1036</v>
      </c>
      <c r="C11" s="70" t="s">
        <v>773</v>
      </c>
      <c r="D11" s="356"/>
      <c r="E11" s="496">
        <v>0.03091</v>
      </c>
      <c r="F11" s="356">
        <v>-129064.95</v>
      </c>
      <c r="G11" s="309">
        <v>196604.9</v>
      </c>
      <c r="H11" s="497"/>
      <c r="I11" s="498"/>
      <c r="J11" s="499"/>
      <c r="K11" s="500"/>
      <c r="L11" s="74">
        <f t="shared" si="0"/>
        <v>67539.95</v>
      </c>
      <c r="M11" s="57"/>
      <c r="N11" s="350">
        <f>rashodi!E1278</f>
        <v>300200</v>
      </c>
      <c r="O11" s="501">
        <f t="shared" si="1"/>
        <v>-232660.05</v>
      </c>
      <c r="P11" s="502"/>
      <c r="R11" s="503"/>
    </row>
    <row r="12" spans="2:18" s="44" customFormat="1" ht="12.75">
      <c r="B12" s="495" t="s">
        <v>1037</v>
      </c>
      <c r="C12" s="70" t="s">
        <v>774</v>
      </c>
      <c r="D12" s="356"/>
      <c r="E12" s="496">
        <v>0.0651</v>
      </c>
      <c r="F12" s="356">
        <v>-219382.45</v>
      </c>
      <c r="G12" s="309">
        <v>109443.44</v>
      </c>
      <c r="H12" s="497"/>
      <c r="I12" s="498"/>
      <c r="J12" s="499"/>
      <c r="K12" s="500"/>
      <c r="L12" s="74">
        <f t="shared" si="0"/>
        <v>-109939.01000000001</v>
      </c>
      <c r="M12" s="57"/>
      <c r="N12" s="350">
        <f>rashodi!E1279</f>
        <v>76327.43</v>
      </c>
      <c r="O12" s="501">
        <f t="shared" si="1"/>
        <v>-186266.44</v>
      </c>
      <c r="P12" s="502"/>
      <c r="R12" s="503"/>
    </row>
    <row r="13" spans="2:18" s="44" customFormat="1" ht="12.75">
      <c r="B13" s="495" t="s">
        <v>1038</v>
      </c>
      <c r="C13" s="70" t="s">
        <v>775</v>
      </c>
      <c r="D13" s="356"/>
      <c r="E13" s="496">
        <v>0.02746</v>
      </c>
      <c r="F13" s="356">
        <v>189023.89</v>
      </c>
      <c r="G13" s="309">
        <v>87813.11</v>
      </c>
      <c r="H13" s="497"/>
      <c r="I13" s="498"/>
      <c r="J13" s="499">
        <f>prihodi!E43</f>
        <v>268023.38</v>
      </c>
      <c r="K13" s="500"/>
      <c r="L13" s="74">
        <f t="shared" si="0"/>
        <v>544860.38</v>
      </c>
      <c r="M13" s="57"/>
      <c r="N13" s="350">
        <f>rashodi!E1280</f>
        <v>351945.32</v>
      </c>
      <c r="O13" s="501">
        <f t="shared" si="1"/>
        <v>192915.06</v>
      </c>
      <c r="P13" s="502"/>
      <c r="R13" s="503"/>
    </row>
    <row r="14" spans="2:18" s="44" customFormat="1" ht="12.75">
      <c r="B14" s="495" t="s">
        <v>1039</v>
      </c>
      <c r="C14" s="70" t="s">
        <v>776</v>
      </c>
      <c r="D14" s="356"/>
      <c r="E14" s="496">
        <v>0.02922</v>
      </c>
      <c r="F14" s="356">
        <v>391618.75</v>
      </c>
      <c r="G14" s="309">
        <v>217157.2</v>
      </c>
      <c r="H14" s="497"/>
      <c r="I14" s="498"/>
      <c r="J14" s="499">
        <f>prihodi!E47</f>
        <v>34787.24</v>
      </c>
      <c r="K14" s="500"/>
      <c r="L14" s="74">
        <f t="shared" si="0"/>
        <v>643563.19</v>
      </c>
      <c r="M14" s="57"/>
      <c r="N14" s="350">
        <f>rashodi!E1281</f>
        <v>60000</v>
      </c>
      <c r="O14" s="501">
        <f t="shared" si="1"/>
        <v>583563.19</v>
      </c>
      <c r="P14" s="502"/>
      <c r="R14" s="503"/>
    </row>
    <row r="15" spans="2:18" s="44" customFormat="1" ht="12.75">
      <c r="B15" s="495" t="s">
        <v>1040</v>
      </c>
      <c r="C15" s="70" t="s">
        <v>777</v>
      </c>
      <c r="D15" s="356"/>
      <c r="E15" s="496">
        <v>0.07284</v>
      </c>
      <c r="F15" s="356">
        <v>1472831.25</v>
      </c>
      <c r="G15" s="309">
        <v>135200.92</v>
      </c>
      <c r="H15" s="497"/>
      <c r="I15" s="498"/>
      <c r="J15" s="499">
        <f>prihodi!E50</f>
        <v>1657619.54</v>
      </c>
      <c r="K15" s="500"/>
      <c r="L15" s="74">
        <f t="shared" si="0"/>
        <v>3265651.71</v>
      </c>
      <c r="M15" s="57"/>
      <c r="N15" s="350">
        <f>rashodi!E1282</f>
        <v>600019.03</v>
      </c>
      <c r="O15" s="501">
        <f t="shared" si="1"/>
        <v>2665632.6799999997</v>
      </c>
      <c r="P15" s="502"/>
      <c r="R15" s="503"/>
    </row>
    <row r="16" spans="2:18" s="44" customFormat="1" ht="12.75">
      <c r="B16" s="495" t="s">
        <v>1041</v>
      </c>
      <c r="C16" s="70" t="s">
        <v>778</v>
      </c>
      <c r="D16" s="356"/>
      <c r="E16" s="496">
        <v>0.03273</v>
      </c>
      <c r="F16" s="356">
        <v>20196.79</v>
      </c>
      <c r="G16" s="309">
        <v>60591.47</v>
      </c>
      <c r="H16" s="497"/>
      <c r="I16" s="498"/>
      <c r="J16" s="499"/>
      <c r="K16" s="500"/>
      <c r="L16" s="74">
        <f t="shared" si="0"/>
        <v>80788.26000000001</v>
      </c>
      <c r="M16" s="57"/>
      <c r="N16" s="350">
        <f>rashodi!E1283</f>
        <v>0</v>
      </c>
      <c r="O16" s="501">
        <f t="shared" si="1"/>
        <v>80788.26000000001</v>
      </c>
      <c r="P16" s="502"/>
      <c r="R16" s="503"/>
    </row>
    <row r="17" spans="2:18" s="44" customFormat="1" ht="12.75">
      <c r="B17" s="495" t="s">
        <v>171</v>
      </c>
      <c r="C17" s="70" t="s">
        <v>779</v>
      </c>
      <c r="D17" s="356"/>
      <c r="E17" s="496">
        <v>0.01918</v>
      </c>
      <c r="F17" s="356">
        <v>136136.79</v>
      </c>
      <c r="G17" s="309">
        <v>111830.57</v>
      </c>
      <c r="H17" s="497"/>
      <c r="I17" s="498"/>
      <c r="J17" s="499"/>
      <c r="K17" s="500"/>
      <c r="L17" s="74">
        <f t="shared" si="0"/>
        <v>247967.36000000002</v>
      </c>
      <c r="M17" s="57"/>
      <c r="N17" s="350">
        <f>rashodi!E1284</f>
        <v>40636</v>
      </c>
      <c r="O17" s="501">
        <f t="shared" si="1"/>
        <v>207331.36000000002</v>
      </c>
      <c r="P17" s="502"/>
      <c r="R17" s="503"/>
    </row>
    <row r="18" spans="2:18" s="44" customFormat="1" ht="12.75">
      <c r="B18" s="495" t="s">
        <v>124</v>
      </c>
      <c r="C18" s="70" t="s">
        <v>780</v>
      </c>
      <c r="D18" s="356"/>
      <c r="E18" s="496">
        <v>0.03911</v>
      </c>
      <c r="F18" s="356">
        <v>-346926.18</v>
      </c>
      <c r="G18" s="309">
        <v>228919.49</v>
      </c>
      <c r="H18" s="497"/>
      <c r="I18" s="498"/>
      <c r="J18" s="499">
        <f>prihodi!E58</f>
        <v>176162.62</v>
      </c>
      <c r="K18" s="500"/>
      <c r="L18" s="74">
        <f t="shared" si="0"/>
        <v>58155.92999999999</v>
      </c>
      <c r="M18" s="57"/>
      <c r="N18" s="350">
        <f>rashodi!E1285</f>
        <v>93944.99</v>
      </c>
      <c r="O18" s="501">
        <f t="shared" si="1"/>
        <v>-35789.06000000001</v>
      </c>
      <c r="P18" s="502"/>
      <c r="R18" s="503"/>
    </row>
    <row r="19" spans="2:18" s="44" customFormat="1" ht="12.75">
      <c r="B19" s="495" t="s">
        <v>184</v>
      </c>
      <c r="C19" s="70" t="s">
        <v>781</v>
      </c>
      <c r="D19" s="356"/>
      <c r="E19" s="496">
        <v>0.01181</v>
      </c>
      <c r="F19" s="356">
        <v>-16542.51</v>
      </c>
      <c r="G19" s="309">
        <v>52668.44</v>
      </c>
      <c r="H19" s="497"/>
      <c r="I19" s="498"/>
      <c r="J19" s="499"/>
      <c r="K19" s="500"/>
      <c r="L19" s="74">
        <f t="shared" si="0"/>
        <v>36125.93000000001</v>
      </c>
      <c r="M19" s="57"/>
      <c r="N19" s="350">
        <f>rashodi!E1286</f>
        <v>7896.77</v>
      </c>
      <c r="O19" s="501">
        <f t="shared" si="1"/>
        <v>28229.160000000007</v>
      </c>
      <c r="P19" s="502"/>
      <c r="R19" s="503"/>
    </row>
    <row r="20" spans="2:18" s="44" customFormat="1" ht="12.75">
      <c r="B20" s="495" t="s">
        <v>185</v>
      </c>
      <c r="C20" s="70" t="s">
        <v>782</v>
      </c>
      <c r="D20" s="356"/>
      <c r="E20" s="496">
        <v>0.024967</v>
      </c>
      <c r="F20" s="356">
        <v>-161455.75</v>
      </c>
      <c r="G20" s="309">
        <v>164194.76</v>
      </c>
      <c r="H20" s="497"/>
      <c r="I20" s="498"/>
      <c r="J20" s="499">
        <f>prihodi!E65</f>
        <v>54779.71</v>
      </c>
      <c r="K20" s="500"/>
      <c r="L20" s="74">
        <f t="shared" si="0"/>
        <v>57518.72000000001</v>
      </c>
      <c r="M20" s="57"/>
      <c r="N20" s="350">
        <f>rashodi!E1287</f>
        <v>182493.95</v>
      </c>
      <c r="O20" s="501">
        <f t="shared" si="1"/>
        <v>-124975.23000000001</v>
      </c>
      <c r="P20" s="502"/>
      <c r="R20" s="503"/>
    </row>
    <row r="21" spans="2:18" s="44" customFormat="1" ht="12.75">
      <c r="B21" s="495" t="s">
        <v>9</v>
      </c>
      <c r="C21" s="70" t="s">
        <v>783</v>
      </c>
      <c r="D21" s="356"/>
      <c r="E21" s="496">
        <v>0.01583</v>
      </c>
      <c r="F21" s="356">
        <v>241457.02</v>
      </c>
      <c r="G21" s="309">
        <v>73248.48</v>
      </c>
      <c r="H21" s="497"/>
      <c r="I21" s="498"/>
      <c r="J21" s="499">
        <f>prihodi!E70</f>
        <v>141080.59000000003</v>
      </c>
      <c r="K21" s="500"/>
      <c r="L21" s="74">
        <f t="shared" si="0"/>
        <v>455786.09</v>
      </c>
      <c r="M21" s="57"/>
      <c r="N21" s="350">
        <f>rashodi!E1288</f>
        <v>100803.69</v>
      </c>
      <c r="O21" s="501">
        <f t="shared" si="1"/>
        <v>354982.4</v>
      </c>
      <c r="P21" s="502"/>
      <c r="R21" s="503"/>
    </row>
    <row r="22" spans="2:18" s="44" customFormat="1" ht="12.75">
      <c r="B22" s="495" t="s">
        <v>14</v>
      </c>
      <c r="C22" s="70" t="s">
        <v>784</v>
      </c>
      <c r="D22" s="356"/>
      <c r="E22" s="496">
        <v>0.03498</v>
      </c>
      <c r="F22" s="356">
        <v>-213321.8</v>
      </c>
      <c r="G22" s="309">
        <v>156339.9</v>
      </c>
      <c r="H22" s="497"/>
      <c r="I22" s="498"/>
      <c r="J22" s="499">
        <f>prihodi!E74</f>
        <v>311918.8</v>
      </c>
      <c r="K22" s="500"/>
      <c r="L22" s="74">
        <f t="shared" si="0"/>
        <v>254936.9</v>
      </c>
      <c r="M22" s="57"/>
      <c r="N22" s="350">
        <f>rashodi!E1289</f>
        <v>481798.35</v>
      </c>
      <c r="O22" s="501">
        <f t="shared" si="1"/>
        <v>-226861.44999999998</v>
      </c>
      <c r="P22" s="502"/>
      <c r="R22" s="503"/>
    </row>
    <row r="23" spans="2:18" s="44" customFormat="1" ht="12.75">
      <c r="B23" s="495" t="s">
        <v>795</v>
      </c>
      <c r="C23" s="70" t="s">
        <v>785</v>
      </c>
      <c r="D23" s="356"/>
      <c r="E23" s="496">
        <v>0.04553</v>
      </c>
      <c r="F23" s="356">
        <v>634303.82</v>
      </c>
      <c r="G23" s="309">
        <v>70893.14</v>
      </c>
      <c r="H23" s="497"/>
      <c r="I23" s="498"/>
      <c r="J23" s="499">
        <f>prihodi!E79</f>
        <v>604745.39</v>
      </c>
      <c r="K23" s="500"/>
      <c r="L23" s="74">
        <f t="shared" si="0"/>
        <v>1309942.35</v>
      </c>
      <c r="M23" s="57"/>
      <c r="N23" s="350">
        <f>rashodi!E1290</f>
        <v>709905.69</v>
      </c>
      <c r="O23" s="501">
        <f t="shared" si="1"/>
        <v>600036.6600000001</v>
      </c>
      <c r="P23" s="502"/>
      <c r="R23" s="503"/>
    </row>
    <row r="24" spans="2:18" s="44" customFormat="1" ht="12.75">
      <c r="B24" s="495" t="s">
        <v>188</v>
      </c>
      <c r="C24" s="70" t="s">
        <v>786</v>
      </c>
      <c r="D24" s="356"/>
      <c r="E24" s="496">
        <v>0.01984</v>
      </c>
      <c r="F24" s="356">
        <v>146451.83</v>
      </c>
      <c r="G24" s="309">
        <v>105534.6</v>
      </c>
      <c r="H24" s="497"/>
      <c r="I24" s="498"/>
      <c r="J24" s="499"/>
      <c r="K24" s="500"/>
      <c r="L24" s="74">
        <f t="shared" si="0"/>
        <v>251986.43</v>
      </c>
      <c r="M24" s="57"/>
      <c r="N24" s="350">
        <f>rashodi!E1291</f>
        <v>68033.53</v>
      </c>
      <c r="O24" s="501">
        <f t="shared" si="1"/>
        <v>183952.9</v>
      </c>
      <c r="P24" s="502"/>
      <c r="R24" s="503"/>
    </row>
    <row r="25" spans="2:18" s="44" customFormat="1" ht="12.75">
      <c r="B25" s="495" t="s">
        <v>189</v>
      </c>
      <c r="C25" s="70" t="s">
        <v>787</v>
      </c>
      <c r="D25" s="356"/>
      <c r="E25" s="496">
        <v>0.01682</v>
      </c>
      <c r="F25" s="356">
        <v>-131242.23</v>
      </c>
      <c r="G25" s="309">
        <v>112169.15</v>
      </c>
      <c r="H25" s="497"/>
      <c r="I25" s="498"/>
      <c r="J25" s="499"/>
      <c r="K25" s="500"/>
      <c r="L25" s="74">
        <f t="shared" si="0"/>
        <v>-19073.080000000016</v>
      </c>
      <c r="M25" s="57"/>
      <c r="N25" s="350">
        <f>rashodi!E1292</f>
        <v>40740.34</v>
      </c>
      <c r="O25" s="501">
        <f t="shared" si="1"/>
        <v>-59813.42000000001</v>
      </c>
      <c r="P25" s="502"/>
      <c r="R25" s="503"/>
    </row>
    <row r="26" spans="2:18" s="44" customFormat="1" ht="12.75">
      <c r="B26" s="495" t="s">
        <v>191</v>
      </c>
      <c r="C26" s="70" t="s">
        <v>788</v>
      </c>
      <c r="D26" s="356"/>
      <c r="E26" s="496">
        <v>0.01578</v>
      </c>
      <c r="F26" s="356">
        <v>74418.28</v>
      </c>
      <c r="G26" s="309">
        <v>105355.62</v>
      </c>
      <c r="H26" s="497"/>
      <c r="I26" s="498"/>
      <c r="J26" s="499">
        <f>prihodi!E87</f>
        <v>45322.27</v>
      </c>
      <c r="K26" s="500"/>
      <c r="L26" s="74">
        <f t="shared" si="0"/>
        <v>225096.16999999998</v>
      </c>
      <c r="M26" s="57"/>
      <c r="N26" s="350">
        <f>rashodi!E1293</f>
        <v>121756.68</v>
      </c>
      <c r="O26" s="501">
        <f t="shared" si="1"/>
        <v>103339.48999999999</v>
      </c>
      <c r="P26" s="502"/>
      <c r="R26" s="503"/>
    </row>
    <row r="27" spans="2:18" s="44" customFormat="1" ht="12.75">
      <c r="B27" s="495" t="s">
        <v>66</v>
      </c>
      <c r="C27" s="70" t="s">
        <v>789</v>
      </c>
      <c r="D27" s="356"/>
      <c r="E27" s="496">
        <v>0.03993</v>
      </c>
      <c r="F27" s="356">
        <v>-380003.01</v>
      </c>
      <c r="G27" s="309">
        <v>123230</v>
      </c>
      <c r="H27" s="497"/>
      <c r="I27" s="498"/>
      <c r="J27" s="499">
        <f>prihodi!E92</f>
        <v>596362.47</v>
      </c>
      <c r="K27" s="500"/>
      <c r="L27" s="74">
        <f t="shared" si="0"/>
        <v>339589.45999999996</v>
      </c>
      <c r="M27" s="57"/>
      <c r="N27" s="350">
        <f>rashodi!E1294</f>
        <v>1112117.79</v>
      </c>
      <c r="O27" s="501">
        <f t="shared" si="1"/>
        <v>-772528.3300000001</v>
      </c>
      <c r="P27" s="502"/>
      <c r="R27" s="503"/>
    </row>
    <row r="28" spans="2:18" s="44" customFormat="1" ht="12.75">
      <c r="B28" s="495" t="s">
        <v>76</v>
      </c>
      <c r="C28" s="70" t="s">
        <v>790</v>
      </c>
      <c r="D28" s="356"/>
      <c r="E28" s="496">
        <v>0.03903</v>
      </c>
      <c r="F28" s="356">
        <v>278035.43</v>
      </c>
      <c r="G28" s="309">
        <v>190044.98</v>
      </c>
      <c r="H28" s="497"/>
      <c r="I28" s="498"/>
      <c r="J28" s="499"/>
      <c r="K28" s="500"/>
      <c r="L28" s="74">
        <f t="shared" si="0"/>
        <v>468080.41000000003</v>
      </c>
      <c r="M28" s="57"/>
      <c r="N28" s="350">
        <f>rashodi!E1295</f>
        <v>243573.71</v>
      </c>
      <c r="O28" s="501">
        <f t="shared" si="1"/>
        <v>224506.70000000004</v>
      </c>
      <c r="P28" s="502"/>
      <c r="R28" s="503"/>
    </row>
    <row r="29" spans="2:18" s="44" customFormat="1" ht="12.75">
      <c r="B29" s="495" t="s">
        <v>82</v>
      </c>
      <c r="C29" s="70" t="s">
        <v>791</v>
      </c>
      <c r="D29" s="356"/>
      <c r="E29" s="496">
        <v>0.0525</v>
      </c>
      <c r="F29" s="356">
        <v>-77856.99</v>
      </c>
      <c r="G29" s="309">
        <v>103742.08</v>
      </c>
      <c r="H29" s="497"/>
      <c r="I29" s="498"/>
      <c r="J29" s="499">
        <f>prihodi!E101</f>
        <v>749783.1900000001</v>
      </c>
      <c r="K29" s="500"/>
      <c r="L29" s="74">
        <f t="shared" si="0"/>
        <v>775668.28</v>
      </c>
      <c r="M29" s="57"/>
      <c r="N29" s="350">
        <f>rashodi!E1296</f>
        <v>606150.3</v>
      </c>
      <c r="O29" s="501">
        <f t="shared" si="1"/>
        <v>169517.97999999998</v>
      </c>
      <c r="P29" s="502"/>
      <c r="R29" s="503"/>
    </row>
    <row r="30" spans="2:16" s="44" customFormat="1" ht="14.25">
      <c r="B30" s="492"/>
      <c r="C30" s="504" t="s">
        <v>222</v>
      </c>
      <c r="D30" s="505"/>
      <c r="E30" s="506">
        <f>SUM(E8:E29)</f>
        <v>0.9999969999999998</v>
      </c>
      <c r="F30" s="507">
        <f>SUM(F8:F29)</f>
        <v>2002777.7099999997</v>
      </c>
      <c r="G30" s="74">
        <f>SUM(G8:G29)</f>
        <v>3000000.0000000005</v>
      </c>
      <c r="H30" s="508">
        <f>SUM(H8:H29)</f>
        <v>0</v>
      </c>
      <c r="I30" s="508">
        <f>SUM(I9:I29)</f>
        <v>0</v>
      </c>
      <c r="J30" s="499">
        <f>SUM(J8:J29)</f>
        <v>4882899.92</v>
      </c>
      <c r="K30" s="74"/>
      <c r="L30" s="74">
        <f>SUM(L8:L29)</f>
        <v>9885677.629999997</v>
      </c>
      <c r="M30" s="509"/>
      <c r="N30" s="350">
        <f>SUM(N8:N29)</f>
        <v>5589594.57</v>
      </c>
      <c r="O30" s="501">
        <f>SUM(O8:O29)</f>
        <v>4296083.0600000005</v>
      </c>
      <c r="P30" s="502"/>
    </row>
    <row r="31" spans="2:16" s="44" customFormat="1" ht="15.75" customHeight="1">
      <c r="B31" s="1279" t="s">
        <v>793</v>
      </c>
      <c r="C31" s="1279"/>
      <c r="D31" s="1279"/>
      <c r="E31" s="1279"/>
      <c r="F31" s="1279"/>
      <c r="G31" s="510"/>
      <c r="H31" s="510"/>
      <c r="I31" s="510"/>
      <c r="J31" s="510"/>
      <c r="K31" s="510"/>
      <c r="L31" s="510"/>
      <c r="M31" s="511"/>
      <c r="N31" s="511"/>
      <c r="O31" s="512"/>
      <c r="P31" s="16"/>
    </row>
  </sheetData>
  <sheetProtection selectLockedCells="1" selectUnlockedCells="1"/>
  <mergeCells count="5">
    <mergeCell ref="B31:F31"/>
    <mergeCell ref="C2:O2"/>
    <mergeCell ref="B5:O5"/>
    <mergeCell ref="C6:O6"/>
    <mergeCell ref="C7:O7"/>
  </mergeCells>
  <conditionalFormatting sqref="O8:O29">
    <cfRule type="cellIs" priority="1" dxfId="0" operator="lessThan" stopIfTrue="1">
      <formula>0</formula>
    </cfRule>
  </conditionalFormatting>
  <printOptions horizontalCentered="1" verticalCentered="1"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G42"/>
  <sheetViews>
    <sheetView zoomScalePageLayoutView="0" workbookViewId="0" topLeftCell="A1">
      <selection activeCell="D14" sqref="D14:E14"/>
    </sheetView>
  </sheetViews>
  <sheetFormatPr defaultColWidth="9.140625" defaultRowHeight="12.75"/>
  <cols>
    <col min="3" max="3" width="32.421875" style="0" customWidth="1"/>
    <col min="5" max="5" width="12.421875" style="0" customWidth="1"/>
    <col min="6" max="6" width="12.7109375" style="0" customWidth="1"/>
    <col min="7" max="7" width="14.421875" style="0" customWidth="1"/>
  </cols>
  <sheetData>
    <row r="7" spans="1:7" ht="12.75">
      <c r="A7" s="1295" t="s">
        <v>839</v>
      </c>
      <c r="B7" s="1295" t="s">
        <v>840</v>
      </c>
      <c r="C7" s="1298" t="s">
        <v>841</v>
      </c>
      <c r="D7" s="1301" t="s">
        <v>842</v>
      </c>
      <c r="E7" s="1302"/>
      <c r="F7" s="1284" t="s">
        <v>843</v>
      </c>
      <c r="G7" s="1287" t="s">
        <v>844</v>
      </c>
    </row>
    <row r="8" spans="1:7" ht="12.75">
      <c r="A8" s="1296"/>
      <c r="B8" s="1296"/>
      <c r="C8" s="1299"/>
      <c r="D8" s="1303"/>
      <c r="E8" s="1304"/>
      <c r="F8" s="1285"/>
      <c r="G8" s="1288"/>
    </row>
    <row r="9" spans="1:7" ht="20.25" customHeight="1">
      <c r="A9" s="1296"/>
      <c r="B9" s="1296"/>
      <c r="C9" s="1299"/>
      <c r="D9" s="1305"/>
      <c r="E9" s="1306"/>
      <c r="F9" s="1286"/>
      <c r="G9" s="1289"/>
    </row>
    <row r="10" spans="1:7" ht="15">
      <c r="A10" s="1297"/>
      <c r="B10" s="1297"/>
      <c r="C10" s="1300"/>
      <c r="D10" s="1290" t="s">
        <v>845</v>
      </c>
      <c r="E10" s="1291"/>
      <c r="F10" s="1005">
        <v>920</v>
      </c>
      <c r="G10" s="1006"/>
    </row>
    <row r="11" spans="1:7" ht="15.75" thickBot="1">
      <c r="A11" s="1007">
        <v>1</v>
      </c>
      <c r="B11" s="1007">
        <f>+A11+1</f>
        <v>2</v>
      </c>
      <c r="C11" s="1008">
        <f>+B11+1</f>
        <v>3</v>
      </c>
      <c r="D11" s="1292">
        <f>+C11+1</f>
        <v>4</v>
      </c>
      <c r="E11" s="1293"/>
      <c r="F11" s="1009">
        <f>+D11+1</f>
        <v>5</v>
      </c>
      <c r="G11" s="1009">
        <f>F11+1</f>
        <v>6</v>
      </c>
    </row>
    <row r="12" spans="1:7" ht="16.5" customHeight="1">
      <c r="A12" s="1010">
        <v>1</v>
      </c>
      <c r="B12" s="1010">
        <v>411</v>
      </c>
      <c r="C12" s="1011" t="s">
        <v>846</v>
      </c>
      <c r="D12" s="1307"/>
      <c r="E12" s="1307"/>
      <c r="F12" s="1012"/>
      <c r="G12" s="1013">
        <f aca="true" t="shared" si="0" ref="G12:G41">+SUM(D12:F12)</f>
        <v>0</v>
      </c>
    </row>
    <row r="13" spans="1:7" ht="15" customHeight="1">
      <c r="A13" s="1010">
        <v>2</v>
      </c>
      <c r="B13" s="1010">
        <v>412</v>
      </c>
      <c r="C13" s="1011" t="s">
        <v>127</v>
      </c>
      <c r="D13" s="1294"/>
      <c r="E13" s="1294"/>
      <c r="F13" s="1014"/>
      <c r="G13" s="1013">
        <f t="shared" si="0"/>
        <v>0</v>
      </c>
    </row>
    <row r="14" spans="1:7" ht="16.5" customHeight="1">
      <c r="A14" s="1010">
        <v>3</v>
      </c>
      <c r="B14" s="1015" t="s">
        <v>847</v>
      </c>
      <c r="C14" s="1011" t="s">
        <v>848</v>
      </c>
      <c r="D14" s="1294">
        <f>rashodi!E903+rashodi!E904+rashodi!E906+rashodi!E908+rashodi!E966+rashodi!E968+rashodi!E969+rashodi!E971+rashodi!E1023+rashodi!E1025+rashodi!E1026+rashodi!E1028+rashodi!E1076+rashodi!E1078+rashodi!E1079+rashodi!E1081</f>
        <v>3448515.38</v>
      </c>
      <c r="E14" s="1294"/>
      <c r="F14" s="1014">
        <f>rashodi!E1139+rashodi!E1141+rashodi!E1144+rashodi!E1146</f>
        <v>855523.96</v>
      </c>
      <c r="G14" s="1013">
        <f t="shared" si="0"/>
        <v>4304039.34</v>
      </c>
    </row>
    <row r="15" spans="1:7" ht="15" customHeight="1">
      <c r="A15" s="1010">
        <v>4</v>
      </c>
      <c r="B15" s="1010">
        <v>421</v>
      </c>
      <c r="C15" s="1011" t="s">
        <v>139</v>
      </c>
      <c r="D15" s="1294">
        <f>rashodi!E910+rashodi!E973+rashodi!E1030+rashodi!E1083</f>
        <v>7536491.250000001</v>
      </c>
      <c r="E15" s="1294"/>
      <c r="F15" s="1014">
        <f>rashodi!E1148</f>
        <v>1256829.9</v>
      </c>
      <c r="G15" s="1013">
        <f t="shared" si="0"/>
        <v>8793321.15</v>
      </c>
    </row>
    <row r="16" spans="1:7" ht="15.75" customHeight="1">
      <c r="A16" s="1010">
        <v>5</v>
      </c>
      <c r="B16" s="1010">
        <v>422</v>
      </c>
      <c r="C16" s="1011" t="s">
        <v>142</v>
      </c>
      <c r="D16" s="1294">
        <f>rashodi!E894+rashodi!E979+rashodi!E1037+rashodi!E1090+rashodi!E917</f>
        <v>2073310</v>
      </c>
      <c r="E16" s="1294"/>
      <c r="F16" s="1014">
        <f>rashodi!E1155</f>
        <v>467351</v>
      </c>
      <c r="G16" s="1013">
        <f t="shared" si="0"/>
        <v>2540661</v>
      </c>
    </row>
    <row r="17" spans="1:7" ht="15" customHeight="1">
      <c r="A17" s="1010">
        <v>6</v>
      </c>
      <c r="B17" s="1010">
        <v>423</v>
      </c>
      <c r="C17" s="1011" t="s">
        <v>146</v>
      </c>
      <c r="D17" s="1294">
        <f>rashodi!E920+rashodi!E982+rashodi!E1040+rashodi!E1092</f>
        <v>810351.91</v>
      </c>
      <c r="E17" s="1294"/>
      <c r="F17" s="1014">
        <f>rashodi!E1159</f>
        <v>479874.72</v>
      </c>
      <c r="G17" s="1013">
        <f t="shared" si="0"/>
        <v>1290226.63</v>
      </c>
    </row>
    <row r="18" spans="1:7" ht="16.5" customHeight="1">
      <c r="A18" s="1010">
        <v>7</v>
      </c>
      <c r="B18" s="1010">
        <v>424</v>
      </c>
      <c r="C18" s="1011" t="s">
        <v>158</v>
      </c>
      <c r="D18" s="1294">
        <f>rashodi!E929+rashodi!E991+rashodi!E1049+rashodi!E1101</f>
        <v>23230</v>
      </c>
      <c r="E18" s="1294"/>
      <c r="F18" s="1014">
        <f>rashodi!E1168</f>
        <v>6472</v>
      </c>
      <c r="G18" s="1013">
        <f t="shared" si="0"/>
        <v>29702</v>
      </c>
    </row>
    <row r="19" spans="1:7" ht="15.75" customHeight="1">
      <c r="A19" s="1010">
        <v>8</v>
      </c>
      <c r="B19" s="1010">
        <v>425</v>
      </c>
      <c r="C19" s="1011" t="s">
        <v>256</v>
      </c>
      <c r="D19" s="1294">
        <f>rashodi!E934+rashodi!E995+rashodi!E1052+rashodi!E1104</f>
        <v>1178286.6099999999</v>
      </c>
      <c r="E19" s="1294"/>
      <c r="F19" s="1014">
        <f>rashodi!E1171</f>
        <v>542380.01</v>
      </c>
      <c r="G19" s="1013">
        <f t="shared" si="0"/>
        <v>1720666.6199999999</v>
      </c>
    </row>
    <row r="20" spans="1:7" ht="15.75" customHeight="1">
      <c r="A20" s="1010">
        <v>9</v>
      </c>
      <c r="B20" s="1010">
        <v>426</v>
      </c>
      <c r="C20" s="1011" t="s">
        <v>165</v>
      </c>
      <c r="D20" s="1294">
        <f>rashodi!E937+rashodi!E998+rashodi!E1055+rashodi!E1107</f>
        <v>1631752.94</v>
      </c>
      <c r="E20" s="1294"/>
      <c r="F20" s="1014">
        <f>rashodi!E1174</f>
        <v>345813.5</v>
      </c>
      <c r="G20" s="1013">
        <f t="shared" si="0"/>
        <v>1977566.44</v>
      </c>
    </row>
    <row r="21" spans="1:7" ht="16.5" customHeight="1">
      <c r="A21" s="1010">
        <v>10</v>
      </c>
      <c r="B21" s="1010">
        <v>43</v>
      </c>
      <c r="C21" s="1011" t="s">
        <v>849</v>
      </c>
      <c r="D21" s="1294"/>
      <c r="E21" s="1294"/>
      <c r="F21" s="1014"/>
      <c r="G21" s="1013">
        <f t="shared" si="0"/>
        <v>0</v>
      </c>
    </row>
    <row r="22" spans="1:7" ht="17.25" customHeight="1">
      <c r="A22" s="1010">
        <v>11</v>
      </c>
      <c r="B22" s="1010">
        <v>441</v>
      </c>
      <c r="C22" s="1011" t="s">
        <v>311</v>
      </c>
      <c r="D22" s="1294">
        <f>rashodi!E1115</f>
        <v>9469.54</v>
      </c>
      <c r="E22" s="1294"/>
      <c r="F22" s="1014"/>
      <c r="G22" s="1013">
        <f t="shared" si="0"/>
        <v>9469.54</v>
      </c>
    </row>
    <row r="23" spans="1:7" ht="16.5" customHeight="1">
      <c r="A23" s="1010">
        <v>12</v>
      </c>
      <c r="B23" s="1010">
        <v>442</v>
      </c>
      <c r="C23" s="1011" t="s">
        <v>850</v>
      </c>
      <c r="D23" s="1294"/>
      <c r="E23" s="1294"/>
      <c r="F23" s="1014"/>
      <c r="G23" s="1013">
        <f t="shared" si="0"/>
        <v>0</v>
      </c>
    </row>
    <row r="24" spans="1:7" ht="15.75" customHeight="1">
      <c r="A24" s="1010">
        <v>13</v>
      </c>
      <c r="B24" s="1010">
        <v>444</v>
      </c>
      <c r="C24" s="1011" t="s">
        <v>851</v>
      </c>
      <c r="D24" s="1294"/>
      <c r="E24" s="1294"/>
      <c r="F24" s="1014"/>
      <c r="G24" s="1013">
        <f t="shared" si="0"/>
        <v>0</v>
      </c>
    </row>
    <row r="25" spans="1:7" ht="17.25" customHeight="1">
      <c r="A25" s="1010">
        <v>14</v>
      </c>
      <c r="B25" s="1010">
        <v>4511</v>
      </c>
      <c r="C25" s="1011" t="s">
        <v>962</v>
      </c>
      <c r="D25" s="1294"/>
      <c r="E25" s="1294"/>
      <c r="F25" s="1014"/>
      <c r="G25" s="1013">
        <f t="shared" si="0"/>
        <v>0</v>
      </c>
    </row>
    <row r="26" spans="1:7" ht="16.5" customHeight="1">
      <c r="A26" s="1010">
        <v>15</v>
      </c>
      <c r="B26" s="1010">
        <v>4512</v>
      </c>
      <c r="C26" s="1011" t="s">
        <v>852</v>
      </c>
      <c r="D26" s="1294"/>
      <c r="E26" s="1294"/>
      <c r="F26" s="1014"/>
      <c r="G26" s="1013">
        <f t="shared" si="0"/>
        <v>0</v>
      </c>
    </row>
    <row r="27" spans="1:7" ht="16.5" customHeight="1">
      <c r="A27" s="1010">
        <v>16</v>
      </c>
      <c r="B27" s="1010" t="s">
        <v>853</v>
      </c>
      <c r="C27" s="1011" t="s">
        <v>854</v>
      </c>
      <c r="D27" s="1294"/>
      <c r="E27" s="1294"/>
      <c r="F27" s="1014"/>
      <c r="G27" s="1013">
        <f t="shared" si="0"/>
        <v>0</v>
      </c>
    </row>
    <row r="28" spans="1:7" ht="16.5" customHeight="1">
      <c r="A28" s="1010">
        <v>17</v>
      </c>
      <c r="B28" s="1010" t="s">
        <v>855</v>
      </c>
      <c r="C28" s="1011" t="s">
        <v>856</v>
      </c>
      <c r="D28" s="1294"/>
      <c r="E28" s="1294"/>
      <c r="F28" s="1014"/>
      <c r="G28" s="1013">
        <f t="shared" si="0"/>
        <v>0</v>
      </c>
    </row>
    <row r="29" spans="1:7" ht="15" customHeight="1">
      <c r="A29" s="1010">
        <v>18</v>
      </c>
      <c r="B29" s="1010">
        <v>4631</v>
      </c>
      <c r="C29" s="1011" t="s">
        <v>663</v>
      </c>
      <c r="D29" s="1294"/>
      <c r="E29" s="1294"/>
      <c r="F29" s="1014"/>
      <c r="G29" s="1013">
        <f t="shared" si="0"/>
        <v>0</v>
      </c>
    </row>
    <row r="30" spans="1:7" ht="16.5" customHeight="1">
      <c r="A30" s="1010">
        <v>19</v>
      </c>
      <c r="B30" s="1010">
        <v>4632</v>
      </c>
      <c r="C30" s="1011" t="s">
        <v>665</v>
      </c>
      <c r="D30" s="1294"/>
      <c r="E30" s="1294"/>
      <c r="F30" s="1014"/>
      <c r="G30" s="1013">
        <f t="shared" si="0"/>
        <v>0</v>
      </c>
    </row>
    <row r="31" spans="1:7" ht="15" customHeight="1">
      <c r="A31" s="1010">
        <v>20</v>
      </c>
      <c r="B31" s="1010">
        <v>464</v>
      </c>
      <c r="C31" s="1016" t="s">
        <v>857</v>
      </c>
      <c r="D31" s="1294"/>
      <c r="E31" s="1294"/>
      <c r="F31" s="1014"/>
      <c r="G31" s="1013">
        <f t="shared" si="0"/>
        <v>0</v>
      </c>
    </row>
    <row r="32" spans="1:7" ht="16.5" customHeight="1">
      <c r="A32" s="1010">
        <v>21</v>
      </c>
      <c r="B32" s="1010">
        <v>465</v>
      </c>
      <c r="C32" s="1011" t="s">
        <v>858</v>
      </c>
      <c r="D32" s="1294"/>
      <c r="E32" s="1294"/>
      <c r="F32" s="1014"/>
      <c r="G32" s="1013">
        <f t="shared" si="0"/>
        <v>0</v>
      </c>
    </row>
    <row r="33" spans="1:7" ht="15.75" customHeight="1">
      <c r="A33" s="1010">
        <v>22</v>
      </c>
      <c r="B33" s="1010">
        <v>472</v>
      </c>
      <c r="C33" s="1011" t="s">
        <v>859</v>
      </c>
      <c r="D33" s="1294">
        <f>rashodi!E896+rashodi!E944+rashodi!E1006+rashodi!E1062+rashodi!E1117</f>
        <v>2352446</v>
      </c>
      <c r="E33" s="1294"/>
      <c r="F33" s="1014">
        <f>rashodi!E1182</f>
        <v>40000</v>
      </c>
      <c r="G33" s="1013">
        <f t="shared" si="0"/>
        <v>2392446</v>
      </c>
    </row>
    <row r="34" spans="1:7" ht="16.5" customHeight="1">
      <c r="A34" s="1010">
        <v>23</v>
      </c>
      <c r="B34" s="1010">
        <v>48</v>
      </c>
      <c r="C34" s="1011" t="s">
        <v>1006</v>
      </c>
      <c r="D34" s="1294">
        <f>rashodi!E946+rashodi!E949+rashodi!E1007+rashodi!E1009+rashodi!E1063+rashodi!E1118+rashodi!E1120</f>
        <v>5242</v>
      </c>
      <c r="E34" s="1294"/>
      <c r="F34" s="1014">
        <f>rashodi!E1183</f>
        <v>0</v>
      </c>
      <c r="G34" s="1013">
        <f t="shared" si="0"/>
        <v>5242</v>
      </c>
    </row>
    <row r="35" spans="1:7" ht="16.5" customHeight="1">
      <c r="A35" s="1010">
        <v>24</v>
      </c>
      <c r="B35" s="1010">
        <v>49911</v>
      </c>
      <c r="C35" s="1011" t="s">
        <v>860</v>
      </c>
      <c r="D35" s="1294"/>
      <c r="E35" s="1294"/>
      <c r="F35" s="1014"/>
      <c r="G35" s="1013">
        <f t="shared" si="0"/>
        <v>0</v>
      </c>
    </row>
    <row r="36" spans="1:7" ht="16.5" customHeight="1">
      <c r="A36" s="1010">
        <v>25</v>
      </c>
      <c r="B36" s="1010">
        <v>49912</v>
      </c>
      <c r="C36" s="1011" t="s">
        <v>53</v>
      </c>
      <c r="D36" s="1294"/>
      <c r="E36" s="1294"/>
      <c r="F36" s="1014"/>
      <c r="G36" s="1013">
        <f t="shared" si="0"/>
        <v>0</v>
      </c>
    </row>
    <row r="37" spans="1:7" ht="14.25" customHeight="1">
      <c r="A37" s="1010">
        <v>26</v>
      </c>
      <c r="B37" s="1010">
        <v>5</v>
      </c>
      <c r="C37" s="1011" t="s">
        <v>861</v>
      </c>
      <c r="D37" s="1294">
        <f>rashodi!E951+rashodi!E1012+rashodi!E1066+rashodi!E1123</f>
        <v>888039.96</v>
      </c>
      <c r="E37" s="1294"/>
      <c r="F37" s="1014">
        <f>rashodi!E1186</f>
        <v>932268.24</v>
      </c>
      <c r="G37" s="1013">
        <f t="shared" si="0"/>
        <v>1820308.2</v>
      </c>
    </row>
    <row r="38" spans="1:7" ht="15.75" customHeight="1">
      <c r="A38" s="1010">
        <v>27</v>
      </c>
      <c r="B38" s="1010">
        <v>611</v>
      </c>
      <c r="C38" s="1011" t="s">
        <v>862</v>
      </c>
      <c r="D38" s="1294"/>
      <c r="E38" s="1294"/>
      <c r="F38" s="1014"/>
      <c r="G38" s="1013">
        <f t="shared" si="0"/>
        <v>0</v>
      </c>
    </row>
    <row r="39" spans="1:7" ht="15.75" customHeight="1">
      <c r="A39" s="1010">
        <v>28</v>
      </c>
      <c r="B39" s="1010">
        <v>612</v>
      </c>
      <c r="C39" s="1011" t="s">
        <v>863</v>
      </c>
      <c r="D39" s="1294"/>
      <c r="E39" s="1294"/>
      <c r="F39" s="1014"/>
      <c r="G39" s="1013">
        <f t="shared" si="0"/>
        <v>0</v>
      </c>
    </row>
    <row r="40" spans="1:7" ht="13.5" customHeight="1">
      <c r="A40" s="1010">
        <v>29</v>
      </c>
      <c r="B40" s="1010">
        <v>614</v>
      </c>
      <c r="C40" s="1011" t="s">
        <v>864</v>
      </c>
      <c r="D40" s="1294"/>
      <c r="E40" s="1294"/>
      <c r="F40" s="1014"/>
      <c r="G40" s="1013">
        <f t="shared" si="0"/>
        <v>0</v>
      </c>
    </row>
    <row r="41" spans="1:7" ht="18" customHeight="1">
      <c r="A41" s="1010">
        <v>30</v>
      </c>
      <c r="B41" s="1010">
        <v>62</v>
      </c>
      <c r="C41" s="1011" t="s">
        <v>1020</v>
      </c>
      <c r="D41" s="1308"/>
      <c r="E41" s="1308"/>
      <c r="F41" s="1014"/>
      <c r="G41" s="1013">
        <f t="shared" si="0"/>
        <v>0</v>
      </c>
    </row>
    <row r="42" spans="1:7" ht="15.75" thickBot="1">
      <c r="A42" s="1017"/>
      <c r="B42" s="1017"/>
      <c r="C42" s="1018"/>
      <c r="D42" s="1309">
        <f>SUM(D12:D41)</f>
        <v>19957135.59</v>
      </c>
      <c r="E42" s="1309"/>
      <c r="F42" s="1019">
        <f>SUM(F12:F41)</f>
        <v>4926513.33</v>
      </c>
      <c r="G42" s="1020">
        <f>SUM(G12:G41)</f>
        <v>24883648.92</v>
      </c>
    </row>
  </sheetData>
  <sheetProtection/>
  <mergeCells count="39">
    <mergeCell ref="D42:E42"/>
    <mergeCell ref="D35:E35"/>
    <mergeCell ref="D36:E36"/>
    <mergeCell ref="D37:E37"/>
    <mergeCell ref="D38:E38"/>
    <mergeCell ref="D39:E39"/>
    <mergeCell ref="D40:E40"/>
    <mergeCell ref="D32:E32"/>
    <mergeCell ref="D33:E33"/>
    <mergeCell ref="D26:E26"/>
    <mergeCell ref="D27:E27"/>
    <mergeCell ref="D28:E28"/>
    <mergeCell ref="D29:E29"/>
    <mergeCell ref="D34:E34"/>
    <mergeCell ref="D41:E41"/>
    <mergeCell ref="D20:E20"/>
    <mergeCell ref="D21:E21"/>
    <mergeCell ref="D22:E22"/>
    <mergeCell ref="D23:E23"/>
    <mergeCell ref="D24:E24"/>
    <mergeCell ref="D25:E25"/>
    <mergeCell ref="D30:E30"/>
    <mergeCell ref="D31:E31"/>
    <mergeCell ref="A7:A10"/>
    <mergeCell ref="B7:B10"/>
    <mergeCell ref="C7:C10"/>
    <mergeCell ref="D7:E9"/>
    <mergeCell ref="D12:E12"/>
    <mergeCell ref="D13:E13"/>
    <mergeCell ref="F7:F9"/>
    <mergeCell ref="G7:G9"/>
    <mergeCell ref="D10:E10"/>
    <mergeCell ref="D11:E11"/>
    <mergeCell ref="D18:E18"/>
    <mergeCell ref="D19:E19"/>
    <mergeCell ref="D14:E14"/>
    <mergeCell ref="D15:E15"/>
    <mergeCell ref="D16:E16"/>
    <mergeCell ref="D17:E1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Dimitrijevic</dc:creator>
  <cp:keywords/>
  <dc:description/>
  <cp:lastModifiedBy>ljdimitr</cp:lastModifiedBy>
  <cp:lastPrinted>2014-12-09T14:01:42Z</cp:lastPrinted>
  <dcterms:created xsi:type="dcterms:W3CDTF">2013-10-16T06:42:02Z</dcterms:created>
  <dcterms:modified xsi:type="dcterms:W3CDTF">2014-12-10T10:04:43Z</dcterms:modified>
  <cp:category/>
  <cp:version/>
  <cp:contentType/>
  <cp:contentStatus/>
</cp:coreProperties>
</file>